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1" activeTab="1"/>
  </bookViews>
  <sheets>
    <sheet name="1(定) " sheetId="1" state="hidden" r:id="rId1"/>
    <sheet name="1(定)  (2)" sheetId="2" r:id="rId2"/>
  </sheets>
  <definedNames>
    <definedName name="_xlnm.Print_Area" localSheetId="0">'1(定) '!$A$1:$M$25</definedName>
    <definedName name="_xlnm._FilterDatabase" localSheetId="0" hidden="1">'1(定) '!$A$1:$M$23</definedName>
    <definedName name="_xlnm.Print_Area" localSheetId="1">'1(定)  (2)'!$A$1:$M$25</definedName>
    <definedName name="_xlnm._FilterDatabase" localSheetId="1" hidden="1">'1(定)  (2)'!$A$1:$M$23</definedName>
  </definedNames>
  <calcPr calcId="144525"/>
</workbook>
</file>

<file path=xl/comments1.xml><?xml version="1.0" encoding="utf-8"?>
<comments xmlns="http://schemas.openxmlformats.org/spreadsheetml/2006/main">
  <authors>
    <author>2210pc02</author>
  </authors>
  <commentList>
    <comment ref="AF12" authorId="0">
      <text>
        <r>
          <rPr>
            <b/>
            <sz val="9"/>
            <rFont val="宋体"/>
            <charset val="134"/>
          </rPr>
          <t>2210pc02: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>已列入基本建成，表里填448</t>
        </r>
      </text>
    </comment>
    <comment ref="S19" authorId="0">
      <text>
        <r>
          <rPr>
            <b/>
            <sz val="9"/>
            <rFont val="宋体"/>
            <charset val="134"/>
          </rPr>
          <t>2210pc02: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>有个项目调到2020</t>
        </r>
      </text>
    </comment>
    <comment ref="AI19" authorId="0">
      <text>
        <r>
          <rPr>
            <b/>
            <sz val="9"/>
            <rFont val="宋体"/>
            <charset val="134"/>
          </rPr>
          <t>2210pc02:</t>
        </r>
        <r>
          <rPr>
            <sz val="9"/>
            <rFont val="宋体"/>
            <charset val="134"/>
          </rPr>
          <t xml:space="preserve">
2018年底数包含2019年国家任务储备的开工</t>
        </r>
      </text>
    </comment>
    <comment ref="E21" authorId="0">
      <text>
        <r>
          <rPr>
            <b/>
            <sz val="9"/>
            <rFont val="宋体"/>
            <charset val="134"/>
          </rPr>
          <t>2210pc02:</t>
        </r>
        <r>
          <rPr>
            <sz val="9"/>
            <rFont val="宋体"/>
            <charset val="134"/>
          </rPr>
          <t xml:space="preserve">
</t>
        </r>
        <r>
          <rPr>
            <sz val="16"/>
            <rFont val="宋体"/>
            <charset val="134"/>
          </rPr>
          <t>退730任务</t>
        </r>
      </text>
    </comment>
    <comment ref="F21" authorId="0">
      <text>
        <r>
          <rPr>
            <b/>
            <sz val="9"/>
            <rFont val="宋体"/>
            <charset val="134"/>
          </rPr>
          <t>2210pc02: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>减600开工</t>
        </r>
      </text>
    </comment>
    <comment ref="C24" authorId="0">
      <text>
        <r>
          <rPr>
            <b/>
            <sz val="12"/>
            <rFont val="宋体"/>
            <charset val="134"/>
          </rPr>
          <t>2018盈余+2018自治区新增,新增1420</t>
        </r>
      </text>
    </comment>
    <comment ref="C25" authorId="0">
      <text>
        <r>
          <rPr>
            <b/>
            <sz val="9"/>
            <rFont val="宋体"/>
            <charset val="134"/>
          </rPr>
          <t>2210pc02:</t>
        </r>
        <r>
          <rPr>
            <sz val="9"/>
            <rFont val="宋体"/>
            <charset val="134"/>
          </rPr>
          <t xml:space="preserve">
2018盈余+自治区新增+2019国家</t>
        </r>
      </text>
    </comment>
    <comment ref="I25" authorId="0">
      <text>
        <r>
          <rPr>
            <b/>
            <sz val="9"/>
            <rFont val="宋体"/>
            <charset val="134"/>
          </rPr>
          <t>2210pc02: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>新增859套</t>
        </r>
      </text>
    </comment>
  </commentList>
</comments>
</file>

<file path=xl/comments2.xml><?xml version="1.0" encoding="utf-8"?>
<comments xmlns="http://schemas.openxmlformats.org/spreadsheetml/2006/main">
  <authors>
    <author>2210pc02</author>
    <author>黄剑华</author>
  </authors>
  <commentList>
    <comment ref="AF12" authorId="0">
      <text>
        <r>
          <rPr>
            <b/>
            <sz val="9"/>
            <rFont val="宋体"/>
            <charset val="134"/>
          </rPr>
          <t>2210pc02: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>已列入基本建成，表里填448</t>
        </r>
      </text>
    </comment>
    <comment ref="S19" authorId="0">
      <text>
        <r>
          <rPr>
            <b/>
            <sz val="9"/>
            <rFont val="宋体"/>
            <charset val="134"/>
          </rPr>
          <t>2210pc02: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>有个项目调到2020</t>
        </r>
      </text>
    </comment>
    <comment ref="AI19" authorId="0">
      <text>
        <r>
          <rPr>
            <b/>
            <sz val="9"/>
            <rFont val="宋体"/>
            <charset val="134"/>
          </rPr>
          <t>2210pc02:</t>
        </r>
        <r>
          <rPr>
            <sz val="9"/>
            <rFont val="宋体"/>
            <charset val="134"/>
          </rPr>
          <t xml:space="preserve">
2018年底数包含2019年国家任务储备的开工</t>
        </r>
      </text>
    </comment>
    <comment ref="E21" authorId="0">
      <text>
        <r>
          <rPr>
            <b/>
            <sz val="9"/>
            <rFont val="宋体"/>
            <charset val="134"/>
          </rPr>
          <t>2210pc02:</t>
        </r>
        <r>
          <rPr>
            <sz val="9"/>
            <rFont val="宋体"/>
            <charset val="134"/>
          </rPr>
          <t xml:space="preserve">
</t>
        </r>
        <r>
          <rPr>
            <sz val="16"/>
            <rFont val="宋体"/>
            <charset val="134"/>
          </rPr>
          <t>退730任务</t>
        </r>
      </text>
    </comment>
    <comment ref="F21" authorId="0">
      <text>
        <r>
          <rPr>
            <b/>
            <sz val="9"/>
            <rFont val="宋体"/>
            <charset val="134"/>
          </rPr>
          <t>2210pc02: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>减600开工</t>
        </r>
      </text>
    </comment>
    <comment ref="E22" authorId="0">
      <text>
        <r>
          <rPr>
            <b/>
            <sz val="9"/>
            <rFont val="宋体"/>
            <charset val="134"/>
          </rPr>
          <t>2210pc02: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>核减国家任务611套</t>
        </r>
      </text>
    </comment>
    <comment ref="H22" authorId="1">
      <text>
        <r>
          <rPr>
            <b/>
            <sz val="9"/>
            <rFont val="宋体"/>
            <charset val="134"/>
          </rPr>
          <t>黄剑华:</t>
        </r>
        <r>
          <rPr>
            <b/>
            <sz val="18"/>
            <rFont val="宋体"/>
            <charset val="134"/>
          </rPr>
          <t xml:space="preserve">
减622任务</t>
        </r>
      </text>
    </comment>
    <comment ref="C24" authorId="0">
      <text>
        <r>
          <rPr>
            <b/>
            <sz val="12"/>
            <rFont val="宋体"/>
            <charset val="134"/>
          </rPr>
          <t>2018盈余+2018自治区新增,新增1420</t>
        </r>
      </text>
    </comment>
    <comment ref="F24" authorId="1">
      <text>
        <r>
          <rPr>
            <b/>
            <sz val="9"/>
            <rFont val="宋体"/>
            <charset val="134"/>
          </rPr>
          <t>黄剑华: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>原5373套，
顶北海5013，顶河池323</t>
        </r>
      </text>
    </comment>
    <comment ref="C25" authorId="0">
      <text>
        <r>
          <rPr>
            <b/>
            <sz val="9"/>
            <rFont val="宋体"/>
            <charset val="134"/>
          </rPr>
          <t>2210pc02:</t>
        </r>
        <r>
          <rPr>
            <sz val="9"/>
            <rFont val="宋体"/>
            <charset val="134"/>
          </rPr>
          <t xml:space="preserve">
2018盈余+自治区新增+2019国家</t>
        </r>
      </text>
    </comment>
    <comment ref="I25" authorId="1">
      <text>
        <r>
          <rPr>
            <b/>
            <sz val="9"/>
            <rFont val="宋体"/>
            <charset val="134"/>
          </rPr>
          <t>黄剑华: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>顶钦州任务314</t>
        </r>
      </text>
    </comment>
  </commentList>
</comments>
</file>

<file path=xl/sharedStrings.xml><?xml version="1.0" encoding="utf-8"?>
<sst xmlns="http://schemas.openxmlformats.org/spreadsheetml/2006/main" count="244" uniqueCount="88">
  <si>
    <t>附件1</t>
  </si>
  <si>
    <t xml:space="preserve"> 2019年全区棚户区改造开工情况通报表
（截至2019年11月25日）     </t>
  </si>
  <si>
    <t>退了改过</t>
  </si>
  <si>
    <t>今年新开工</t>
  </si>
  <si>
    <t>多</t>
  </si>
  <si>
    <t>少</t>
  </si>
  <si>
    <r>
      <rPr>
        <b/>
        <sz val="16"/>
        <rFont val="Times New Roman"/>
        <charset val="0"/>
      </rPr>
      <t xml:space="preserve"> </t>
    </r>
    <r>
      <rPr>
        <b/>
        <sz val="16"/>
        <rFont val="方正仿宋_GBK"/>
        <charset val="134"/>
      </rPr>
      <t>任务</t>
    </r>
    <r>
      <rPr>
        <b/>
        <sz val="16"/>
        <rFont val="Times New Roman"/>
        <charset val="0"/>
      </rPr>
      <t xml:space="preserve"> 
               </t>
    </r>
    <r>
      <rPr>
        <b/>
        <sz val="16"/>
        <rFont val="方正仿宋_GBK"/>
        <charset val="134"/>
      </rPr>
      <t>城市</t>
    </r>
  </si>
  <si>
    <r>
      <rPr>
        <b/>
        <sz val="18"/>
        <rFont val="Times New Roman"/>
        <charset val="0"/>
      </rPr>
      <t>2019</t>
    </r>
    <r>
      <rPr>
        <b/>
        <sz val="18"/>
        <rFont val="方正仿宋_GBK"/>
        <charset val="134"/>
      </rPr>
      <t>年度国家目标任务</t>
    </r>
  </si>
  <si>
    <r>
      <rPr>
        <b/>
        <sz val="18"/>
        <rFont val="Times New Roman"/>
        <charset val="0"/>
      </rPr>
      <t>2019</t>
    </r>
    <r>
      <rPr>
        <b/>
        <sz val="18"/>
        <rFont val="方正仿宋_GBK"/>
        <charset val="134"/>
      </rPr>
      <t>年自治区新增任务</t>
    </r>
  </si>
  <si>
    <t xml:space="preserve"> 任务 
               城市</t>
  </si>
  <si>
    <r>
      <rPr>
        <sz val="20"/>
        <rFont val="Times New Roman"/>
        <charset val="0"/>
      </rPr>
      <t>2019</t>
    </r>
    <r>
      <rPr>
        <sz val="20"/>
        <rFont val="宋体"/>
        <charset val="134"/>
      </rPr>
      <t>年国家</t>
    </r>
  </si>
  <si>
    <r>
      <rPr>
        <b/>
        <sz val="20"/>
        <rFont val="Times New Roman"/>
        <charset val="0"/>
      </rPr>
      <t>2018</t>
    </r>
    <r>
      <rPr>
        <b/>
        <sz val="20"/>
        <rFont val="宋体"/>
        <charset val="134"/>
      </rPr>
      <t>自治区新增</t>
    </r>
  </si>
  <si>
    <r>
      <rPr>
        <sz val="20"/>
        <rFont val="Times New Roman"/>
        <charset val="0"/>
      </rPr>
      <t>2019</t>
    </r>
    <r>
      <rPr>
        <sz val="20"/>
        <rFont val="宋体"/>
        <charset val="134"/>
      </rPr>
      <t>年国家储备</t>
    </r>
  </si>
  <si>
    <r>
      <rPr>
        <sz val="20"/>
        <rFont val="Times New Roman"/>
        <charset val="0"/>
      </rPr>
      <t>2019</t>
    </r>
    <r>
      <rPr>
        <sz val="20"/>
        <rFont val="宋体"/>
        <charset val="134"/>
      </rPr>
      <t>自治区新增</t>
    </r>
  </si>
  <si>
    <t>1+2+3合计</t>
  </si>
  <si>
    <t>新建实物安置</t>
  </si>
  <si>
    <t>货币安置</t>
  </si>
  <si>
    <t>合计</t>
  </si>
  <si>
    <r>
      <rPr>
        <sz val="20"/>
        <rFont val="Times New Roman"/>
        <charset val="0"/>
      </rPr>
      <t>2018</t>
    </r>
    <r>
      <rPr>
        <sz val="20"/>
        <rFont val="宋体"/>
        <charset val="134"/>
      </rPr>
      <t>年开工底数</t>
    </r>
    <r>
      <rPr>
        <sz val="20"/>
        <rFont val="Times New Roman"/>
        <charset val="0"/>
      </rPr>
      <t>(2018</t>
    </r>
    <r>
      <rPr>
        <sz val="20"/>
        <rFont val="宋体"/>
        <charset val="134"/>
      </rPr>
      <t>年自治区新增</t>
    </r>
    <r>
      <rPr>
        <sz val="20"/>
        <rFont val="Times New Roman"/>
        <charset val="0"/>
      </rPr>
      <t>)</t>
    </r>
  </si>
  <si>
    <r>
      <rPr>
        <b/>
        <sz val="14"/>
        <rFont val="方正仿宋_GBK"/>
        <charset val="134"/>
      </rPr>
      <t>年度目标责任套（户）数</t>
    </r>
  </si>
  <si>
    <r>
      <rPr>
        <b/>
        <sz val="14"/>
        <color theme="1"/>
        <rFont val="方正仿宋_GBK"/>
        <charset val="134"/>
      </rPr>
      <t>总改造套数</t>
    </r>
  </si>
  <si>
    <r>
      <rPr>
        <b/>
        <sz val="14"/>
        <rFont val="方正仿宋_GBK"/>
        <charset val="134"/>
      </rPr>
      <t>总改造完成率</t>
    </r>
  </si>
  <si>
    <r>
      <rPr>
        <b/>
        <sz val="18"/>
        <rFont val="方正仿宋_GBK"/>
        <charset val="134"/>
      </rPr>
      <t>其中：</t>
    </r>
    <r>
      <rPr>
        <b/>
        <sz val="18"/>
        <rFont val="Times New Roman"/>
        <charset val="0"/>
      </rPr>
      <t>2019</t>
    </r>
    <r>
      <rPr>
        <b/>
        <sz val="18"/>
        <rFont val="方正仿宋_GBK"/>
        <charset val="134"/>
      </rPr>
      <t>年国家下达责任目标任务（含</t>
    </r>
    <r>
      <rPr>
        <b/>
        <sz val="18"/>
        <rFont val="Times New Roman"/>
        <charset val="0"/>
      </rPr>
      <t>2018</t>
    </r>
    <r>
      <rPr>
        <b/>
        <sz val="18"/>
        <rFont val="方正仿宋_GBK"/>
        <charset val="134"/>
      </rPr>
      <t>年自治区新增任务结转）</t>
    </r>
  </si>
  <si>
    <r>
      <rPr>
        <b/>
        <sz val="18"/>
        <rFont val="方正仿宋_GBK"/>
        <charset val="134"/>
      </rPr>
      <t>其中：</t>
    </r>
    <r>
      <rPr>
        <b/>
        <sz val="18"/>
        <rFont val="Times New Roman"/>
        <charset val="0"/>
      </rPr>
      <t>2019</t>
    </r>
    <r>
      <rPr>
        <b/>
        <sz val="18"/>
        <rFont val="方正仿宋_GBK"/>
        <charset val="134"/>
      </rPr>
      <t>年国家储备</t>
    </r>
  </si>
  <si>
    <r>
      <rPr>
        <b/>
        <sz val="14"/>
        <rFont val="方正仿宋_GBK"/>
        <charset val="134"/>
      </rPr>
      <t>城市棚户区改造完成情况</t>
    </r>
  </si>
  <si>
    <t>小计</t>
  </si>
  <si>
    <t>其中：政府收购房源安置</t>
  </si>
  <si>
    <t>其中：政府搭桥，居民选购商品住房安置</t>
  </si>
  <si>
    <t>其中：居民自由支配货币补偿款</t>
  </si>
  <si>
    <r>
      <rPr>
        <b/>
        <sz val="14"/>
        <rFont val="方正仿宋_GBK"/>
        <charset val="134"/>
      </rPr>
      <t>目标责任套数</t>
    </r>
  </si>
  <si>
    <r>
      <rPr>
        <b/>
        <sz val="14"/>
        <rFont val="方正仿宋_GBK"/>
        <charset val="134"/>
      </rPr>
      <t>改造户数</t>
    </r>
  </si>
  <si>
    <r>
      <rPr>
        <b/>
        <sz val="14"/>
        <rFont val="方正仿宋_GBK"/>
        <charset val="134"/>
      </rPr>
      <t>改造完成率</t>
    </r>
  </si>
  <si>
    <r>
      <rPr>
        <b/>
        <sz val="14"/>
        <rFont val="方正仿宋_GBK"/>
        <charset val="134"/>
      </rPr>
      <t>目标任务套数</t>
    </r>
  </si>
  <si>
    <r>
      <rPr>
        <b/>
        <sz val="16"/>
        <rFont val="方正仿宋_GBK"/>
        <charset val="134"/>
      </rPr>
      <t>编号栏</t>
    </r>
  </si>
  <si>
    <t>1=4+7</t>
  </si>
  <si>
    <t>2=5+8</t>
  </si>
  <si>
    <t>3=2/1</t>
  </si>
  <si>
    <t>7=6/5</t>
  </si>
  <si>
    <t>10=9/8</t>
  </si>
  <si>
    <t>13=12/11</t>
  </si>
  <si>
    <r>
      <rPr>
        <b/>
        <sz val="20"/>
        <rFont val="Times New Roman"/>
        <charset val="0"/>
      </rPr>
      <t>2018</t>
    </r>
    <r>
      <rPr>
        <b/>
        <sz val="20"/>
        <rFont val="宋体"/>
        <charset val="134"/>
      </rPr>
      <t>自新增</t>
    </r>
  </si>
  <si>
    <r>
      <rPr>
        <sz val="20"/>
        <rFont val="Times New Roman"/>
        <charset val="0"/>
      </rPr>
      <t>2019</t>
    </r>
    <r>
      <rPr>
        <sz val="20"/>
        <rFont val="宋体"/>
        <charset val="134"/>
      </rPr>
      <t>国家</t>
    </r>
  </si>
  <si>
    <r>
      <rPr>
        <sz val="20"/>
        <rFont val="Times New Roman"/>
        <charset val="0"/>
      </rPr>
      <t>2019</t>
    </r>
    <r>
      <rPr>
        <sz val="20"/>
        <rFont val="宋体"/>
        <charset val="134"/>
      </rPr>
      <t>新增</t>
    </r>
  </si>
  <si>
    <r>
      <rPr>
        <b/>
        <sz val="16"/>
        <rFont val="方正仿宋_GBK"/>
        <charset val="134"/>
      </rPr>
      <t>国家任务</t>
    </r>
  </si>
  <si>
    <t>-</t>
  </si>
  <si>
    <t>国家任务</t>
  </si>
  <si>
    <r>
      <rPr>
        <b/>
        <sz val="16"/>
        <rFont val="方正仿宋_GBK"/>
        <charset val="134"/>
      </rPr>
      <t>自治区任务数</t>
    </r>
  </si>
  <si>
    <t>自治区任务数</t>
  </si>
  <si>
    <t>南宁市</t>
  </si>
  <si>
    <r>
      <rPr>
        <b/>
        <sz val="16"/>
        <rFont val="方正仿宋_GBK"/>
        <charset val="134"/>
      </rPr>
      <t>柳州市</t>
    </r>
  </si>
  <si>
    <t>柳州市</t>
  </si>
  <si>
    <r>
      <rPr>
        <b/>
        <sz val="16"/>
        <rFont val="方正仿宋_GBK"/>
        <charset val="134"/>
      </rPr>
      <t>桂林市</t>
    </r>
  </si>
  <si>
    <t>桂林市</t>
  </si>
  <si>
    <t>梧州市</t>
  </si>
  <si>
    <t>藤县藤州镇（田寮片区）棚户区改造工程项目（二期）Ⅱ阶段-2019国家</t>
  </si>
  <si>
    <r>
      <rPr>
        <b/>
        <sz val="16"/>
        <rFont val="方正仿宋_GBK"/>
        <charset val="134"/>
      </rPr>
      <t>北海市</t>
    </r>
  </si>
  <si>
    <t>北海市</t>
  </si>
  <si>
    <r>
      <rPr>
        <b/>
        <sz val="16"/>
        <rFont val="方正仿宋_GBK"/>
        <charset val="134"/>
      </rPr>
      <t>防城港市</t>
    </r>
  </si>
  <si>
    <t>防城港市</t>
  </si>
  <si>
    <r>
      <rPr>
        <b/>
        <sz val="16"/>
        <rFont val="方正仿宋_GBK"/>
        <charset val="134"/>
      </rPr>
      <t>钦州市</t>
    </r>
  </si>
  <si>
    <t>钦州市</t>
  </si>
  <si>
    <t>贵港市</t>
  </si>
  <si>
    <r>
      <rPr>
        <b/>
        <sz val="16"/>
        <rFont val="方正仿宋_GBK"/>
        <charset val="134"/>
      </rPr>
      <t>玉林市</t>
    </r>
  </si>
  <si>
    <t>玉林市</t>
  </si>
  <si>
    <t>百色市</t>
  </si>
  <si>
    <r>
      <rPr>
        <sz val="20"/>
        <color rgb="FFFF0000"/>
        <rFont val="Times New Roman"/>
        <charset val="0"/>
      </rPr>
      <t>6827</t>
    </r>
    <r>
      <rPr>
        <sz val="20"/>
        <color indexed="10"/>
        <rFont val="宋体"/>
        <charset val="134"/>
      </rPr>
      <t>（为</t>
    </r>
    <r>
      <rPr>
        <sz val="20"/>
        <color rgb="FFFF0000"/>
        <rFont val="Times New Roman"/>
        <charset val="0"/>
      </rPr>
      <t>2018</t>
    </r>
    <r>
      <rPr>
        <sz val="20"/>
        <color indexed="10"/>
        <rFont val="宋体"/>
        <charset val="134"/>
      </rPr>
      <t>年盈余项目，转为</t>
    </r>
    <r>
      <rPr>
        <sz val="20"/>
        <color rgb="FFFF0000"/>
        <rFont val="Times New Roman"/>
        <charset val="0"/>
      </rPr>
      <t>2019</t>
    </r>
    <r>
      <rPr>
        <sz val="20"/>
        <color indexed="10"/>
        <rFont val="宋体"/>
        <charset val="134"/>
      </rPr>
      <t>年国家任务）</t>
    </r>
    <r>
      <rPr>
        <sz val="20"/>
        <color rgb="FFFF0000"/>
        <rFont val="Times New Roman"/>
        <charset val="0"/>
      </rPr>
      <t>+48</t>
    </r>
  </si>
  <si>
    <t>贺州市</t>
  </si>
  <si>
    <t>河池市</t>
  </si>
  <si>
    <r>
      <rPr>
        <b/>
        <sz val="16"/>
        <rFont val="方正仿宋_GBK"/>
        <charset val="134"/>
      </rPr>
      <t>来宾市</t>
    </r>
  </si>
  <si>
    <t>来宾市</t>
  </si>
  <si>
    <r>
      <rPr>
        <b/>
        <sz val="16"/>
        <rFont val="方正仿宋_GBK"/>
        <charset val="134"/>
      </rPr>
      <t>崇左市</t>
    </r>
  </si>
  <si>
    <t>崇左市</t>
  </si>
  <si>
    <r>
      <rPr>
        <b/>
        <sz val="16"/>
        <rFont val="方正仿宋_GBK"/>
        <charset val="134"/>
      </rPr>
      <t>区直危旧房改造</t>
    </r>
  </si>
  <si>
    <t>区直危旧房改造</t>
  </si>
  <si>
    <r>
      <rPr>
        <b/>
        <sz val="16"/>
        <rFont val="方正仿宋_GBK"/>
        <charset val="134"/>
      </rPr>
      <t>南宁危旧房改造</t>
    </r>
  </si>
  <si>
    <t>南宁危旧房改造</t>
  </si>
  <si>
    <r>
      <rPr>
        <b/>
        <sz val="18"/>
        <rFont val="宋体"/>
        <charset val="0"/>
        <scheme val="minor"/>
      </rPr>
      <t xml:space="preserve"> </t>
    </r>
    <r>
      <rPr>
        <b/>
        <sz val="18"/>
        <rFont val="宋体"/>
        <charset val="134"/>
        <scheme val="minor"/>
      </rPr>
      <t>任务</t>
    </r>
    <r>
      <rPr>
        <b/>
        <sz val="18"/>
        <rFont val="宋体"/>
        <charset val="0"/>
        <scheme val="minor"/>
      </rPr>
      <t xml:space="preserve"> 
               </t>
    </r>
    <r>
      <rPr>
        <b/>
        <sz val="18"/>
        <rFont val="宋体"/>
        <charset val="134"/>
        <scheme val="minor"/>
      </rPr>
      <t>城市</t>
    </r>
  </si>
  <si>
    <t>年度目标责任套（户）数</t>
  </si>
  <si>
    <t>2019年度国家目标任务</t>
  </si>
  <si>
    <t>2019年自治区新增任务</t>
  </si>
  <si>
    <t>总改造套数</t>
  </si>
  <si>
    <t>总改造完成率</t>
  </si>
  <si>
    <t>2019年国家任务（含2018年自治区新增任务结转）</t>
  </si>
  <si>
    <t>2019年国家储备</t>
  </si>
  <si>
    <t>目标责任套数</t>
  </si>
  <si>
    <t>改造户数</t>
  </si>
  <si>
    <t>改造完成率</t>
  </si>
  <si>
    <t>目标任务套数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</si>
</sst>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;_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9" formatCode="0_ ;[Red]\-0\ "/>
  </numFmts>
  <fonts count="7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0"/>
      <name val="黑体"/>
      <charset val="134"/>
    </font>
    <font>
      <sz val="10"/>
      <color rgb="FFFF0000"/>
      <name val="黑体"/>
      <charset val="134"/>
    </font>
    <font>
      <sz val="12"/>
      <color theme="1"/>
      <name val="宋体"/>
      <charset val="134"/>
    </font>
    <font>
      <sz val="20"/>
      <name val="Times New Roman"/>
      <charset val="0"/>
    </font>
    <font>
      <b/>
      <sz val="20"/>
      <name val="Times New Roman"/>
      <charset val="0"/>
    </font>
    <font>
      <sz val="16"/>
      <name val="宋体"/>
      <charset val="134"/>
    </font>
    <font>
      <sz val="24"/>
      <name val="黑体"/>
      <charset val="134"/>
    </font>
    <font>
      <b/>
      <sz val="37"/>
      <name val="方正小标宋_GBK"/>
      <charset val="134"/>
    </font>
    <font>
      <sz val="11"/>
      <name val="方正小标宋_GBK"/>
      <charset val="134"/>
    </font>
    <font>
      <sz val="11"/>
      <color theme="1"/>
      <name val="方正小标宋_GBK"/>
      <charset val="134"/>
    </font>
    <font>
      <b/>
      <sz val="18"/>
      <name val="宋体"/>
      <charset val="0"/>
      <scheme val="minor"/>
    </font>
    <font>
      <b/>
      <sz val="18"/>
      <color theme="1"/>
      <name val="宋体"/>
      <charset val="0"/>
      <scheme val="minor"/>
    </font>
    <font>
      <b/>
      <sz val="18"/>
      <name val="宋体"/>
      <charset val="134"/>
      <scheme val="minor"/>
    </font>
    <font>
      <b/>
      <sz val="16"/>
      <name val="Times New Roman"/>
      <charset val="0"/>
    </font>
    <font>
      <b/>
      <sz val="16"/>
      <color theme="1"/>
      <name val="Times New Roman"/>
      <charset val="0"/>
    </font>
    <font>
      <b/>
      <sz val="16"/>
      <name val="方正仿宋_GBK"/>
      <charset val="134"/>
    </font>
    <font>
      <sz val="10"/>
      <name val="宋体"/>
      <charset val="134"/>
    </font>
    <font>
      <sz val="20"/>
      <color rgb="FFFF0000"/>
      <name val="宋体"/>
      <charset val="134"/>
    </font>
    <font>
      <sz val="20"/>
      <name val="宋体"/>
      <charset val="134"/>
    </font>
    <font>
      <b/>
      <sz val="16"/>
      <name val="宋体"/>
      <charset val="134"/>
    </font>
    <font>
      <b/>
      <sz val="16"/>
      <name val="黑体"/>
      <charset val="134"/>
    </font>
    <font>
      <b/>
      <sz val="16"/>
      <color rgb="FFFF0000"/>
      <name val="黑体"/>
      <charset val="134"/>
    </font>
    <font>
      <b/>
      <sz val="20"/>
      <name val="宋体"/>
      <charset val="134"/>
    </font>
    <font>
      <b/>
      <sz val="20"/>
      <color rgb="FFFF0000"/>
      <name val="Times New Roman"/>
      <charset val="0"/>
    </font>
    <font>
      <sz val="20"/>
      <color rgb="FFFF0000"/>
      <name val="Times New Roman"/>
      <charset val="0"/>
    </font>
    <font>
      <b/>
      <sz val="20"/>
      <color theme="1"/>
      <name val="Times New Roman"/>
      <charset val="0"/>
    </font>
    <font>
      <sz val="20"/>
      <color theme="1"/>
      <name val="Times New Roman"/>
      <charset val="0"/>
    </font>
    <font>
      <sz val="16"/>
      <name val="黑体"/>
      <charset val="134"/>
    </font>
    <font>
      <b/>
      <sz val="10"/>
      <name val="宋体"/>
      <charset val="134"/>
    </font>
    <font>
      <sz val="14"/>
      <name val="黑体"/>
      <charset val="134"/>
    </font>
    <font>
      <b/>
      <sz val="10"/>
      <color rgb="FF000000"/>
      <name val="宋体"/>
      <charset val="134"/>
    </font>
    <font>
      <sz val="16"/>
      <color rgb="FFFF0000"/>
      <name val="黑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6"/>
      <name val="Times New Roman"/>
      <charset val="0"/>
    </font>
    <font>
      <sz val="18"/>
      <name val="黑体"/>
      <charset val="134"/>
    </font>
    <font>
      <sz val="18"/>
      <name val="宋体"/>
      <charset val="134"/>
    </font>
    <font>
      <b/>
      <sz val="18"/>
      <name val="Times New Roman"/>
      <charset val="0"/>
    </font>
    <font>
      <b/>
      <sz val="18"/>
      <color theme="1"/>
      <name val="Times New Roman"/>
      <charset val="0"/>
    </font>
    <font>
      <b/>
      <sz val="14"/>
      <name val="Times New Roman"/>
      <charset val="0"/>
    </font>
    <font>
      <b/>
      <sz val="14"/>
      <color theme="1"/>
      <name val="Times New Roman"/>
      <charset val="0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indexed="10"/>
      <name val="宋体"/>
      <charset val="134"/>
    </font>
    <font>
      <b/>
      <sz val="18"/>
      <name val="方正仿宋_GBK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auto="1"/>
      </bottom>
      <diagonal/>
    </border>
    <border diagonalDown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 diagonalDown="1">
      <left style="medium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49" fillId="4" borderId="5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15" borderId="52" applyNumberFormat="0" applyFont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0" borderId="49" applyNumberFormat="0" applyFill="0" applyAlignment="0" applyProtection="0">
      <alignment vertical="center"/>
    </xf>
    <xf numFmtId="0" fontId="57" fillId="0" borderId="49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46" fillId="0" borderId="51" applyNumberFormat="0" applyFill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44" fillId="3" borderId="48" applyNumberFormat="0" applyAlignment="0" applyProtection="0">
      <alignment vertical="center"/>
    </xf>
    <xf numFmtId="0" fontId="56" fillId="3" borderId="50" applyNumberFormat="0" applyAlignment="0" applyProtection="0">
      <alignment vertical="center"/>
    </xf>
    <xf numFmtId="0" fontId="58" fillId="19" borderId="53" applyNumberFormat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9" fillId="0" borderId="54" applyNumberFormat="0" applyFill="0" applyAlignment="0" applyProtection="0">
      <alignment vertical="center"/>
    </xf>
    <xf numFmtId="0" fontId="60" fillId="0" borderId="55" applyNumberFormat="0" applyFill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242">
    <xf numFmtId="0" fontId="0" fillId="0" borderId="0" xfId="0">
      <alignment vertical="center"/>
    </xf>
    <xf numFmtId="0" fontId="1" fillId="0" borderId="0" xfId="50" applyFont="1" applyFill="1" applyAlignment="1">
      <alignment horizontal="left"/>
    </xf>
    <xf numFmtId="0" fontId="2" fillId="0" borderId="0" xfId="50" applyFont="1" applyFill="1"/>
    <xf numFmtId="0" fontId="2" fillId="0" borderId="0" xfId="50" applyFont="1" applyFill="1" applyAlignment="1">
      <alignment horizontal="center" vertical="center" wrapText="1"/>
    </xf>
    <xf numFmtId="0" fontId="3" fillId="0" borderId="0" xfId="5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50" applyFont="1" applyFill="1" applyAlignment="1">
      <alignment horizontal="center" vertical="center" wrapText="1"/>
    </xf>
    <xf numFmtId="0" fontId="2" fillId="0" borderId="0" xfId="50" applyFont="1" applyFill="1" applyAlignment="1">
      <alignment horizontal="left"/>
    </xf>
    <xf numFmtId="177" fontId="1" fillId="0" borderId="0" xfId="50" applyNumberFormat="1" applyFont="1" applyFill="1"/>
    <xf numFmtId="0" fontId="5" fillId="0" borderId="0" xfId="50" applyFont="1" applyFill="1" applyAlignment="1">
      <alignment horizontal="left"/>
    </xf>
    <xf numFmtId="10" fontId="2" fillId="0" borderId="0" xfId="50" applyNumberFormat="1" applyFont="1" applyFill="1" applyAlignment="1">
      <alignment horizontal="left"/>
    </xf>
    <xf numFmtId="176" fontId="2" fillId="0" borderId="0" xfId="50" applyNumberFormat="1" applyFont="1" applyFill="1"/>
    <xf numFmtId="10" fontId="2" fillId="0" borderId="0" xfId="50" applyNumberFormat="1" applyFont="1" applyFill="1"/>
    <xf numFmtId="0" fontId="1" fillId="0" borderId="0" xfId="50" applyFont="1" applyFill="1"/>
    <xf numFmtId="0" fontId="6" fillId="0" borderId="0" xfId="50" applyFont="1" applyFill="1" applyAlignment="1">
      <alignment horizontal="left" wrapText="1"/>
    </xf>
    <xf numFmtId="0" fontId="7" fillId="0" borderId="0" xfId="50" applyFont="1" applyFill="1" applyAlignment="1">
      <alignment horizontal="left" wrapText="1"/>
    </xf>
    <xf numFmtId="0" fontId="8" fillId="0" borderId="0" xfId="50" applyFont="1" applyFill="1" applyAlignment="1">
      <alignment horizontal="left"/>
    </xf>
    <xf numFmtId="0" fontId="9" fillId="0" borderId="0" xfId="50" applyFont="1" applyFill="1" applyAlignment="1">
      <alignment horizontal="left"/>
    </xf>
    <xf numFmtId="0" fontId="10" fillId="0" borderId="1" xfId="5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0" fontId="13" fillId="0" borderId="2" xfId="5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3" fillId="0" borderId="6" xfId="5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8" xfId="5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0" borderId="8" xfId="50" applyFont="1" applyFill="1" applyBorder="1" applyAlignment="1">
      <alignment horizontal="center" vertical="center" wrapText="1"/>
    </xf>
    <xf numFmtId="9" fontId="15" fillId="0" borderId="8" xfId="50" applyNumberFormat="1" applyFont="1" applyFill="1" applyBorder="1" applyAlignment="1">
      <alignment horizontal="center" vertical="center" wrapText="1"/>
    </xf>
    <xf numFmtId="10" fontId="15" fillId="0" borderId="8" xfId="5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0" xfId="50" applyFont="1" applyFill="1" applyBorder="1" applyAlignment="1">
      <alignment horizontal="center" vertical="center" wrapText="1"/>
    </xf>
    <xf numFmtId="9" fontId="13" fillId="0" borderId="10" xfId="50" applyNumberFormat="1" applyFont="1" applyFill="1" applyBorder="1" applyAlignment="1">
      <alignment horizontal="center" vertical="center" wrapText="1"/>
    </xf>
    <xf numFmtId="10" fontId="13" fillId="0" borderId="10" xfId="5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NumberFormat="1" applyFont="1" applyFill="1" applyBorder="1" applyAlignment="1" applyProtection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178" fontId="16" fillId="2" borderId="12" xfId="0" applyNumberFormat="1" applyFont="1" applyFill="1" applyBorder="1" applyAlignment="1">
      <alignment horizontal="center" vertical="center" wrapText="1"/>
    </xf>
    <xf numFmtId="178" fontId="17" fillId="2" borderId="8" xfId="0" applyNumberFormat="1" applyFont="1" applyFill="1" applyBorder="1" applyAlignment="1">
      <alignment horizontal="center" vertical="center" wrapText="1"/>
    </xf>
    <xf numFmtId="10" fontId="16" fillId="2" borderId="14" xfId="0" applyNumberFormat="1" applyFont="1" applyFill="1" applyBorder="1" applyAlignment="1">
      <alignment horizontal="center" vertical="center" wrapText="1"/>
    </xf>
    <xf numFmtId="178" fontId="16" fillId="2" borderId="12" xfId="49" applyNumberFormat="1" applyFont="1" applyFill="1" applyBorder="1" applyAlignment="1">
      <alignment horizontal="center" vertical="center"/>
    </xf>
    <xf numFmtId="178" fontId="16" fillId="2" borderId="13" xfId="49" applyNumberFormat="1" applyFont="1" applyFill="1" applyBorder="1" applyAlignment="1">
      <alignment horizontal="center" vertical="center"/>
    </xf>
    <xf numFmtId="10" fontId="16" fillId="2" borderId="14" xfId="49" applyNumberFormat="1" applyFont="1" applyFill="1" applyBorder="1" applyAlignment="1">
      <alignment horizontal="center" vertical="center"/>
    </xf>
    <xf numFmtId="178" fontId="16" fillId="2" borderId="15" xfId="0" applyNumberFormat="1" applyFont="1" applyFill="1" applyBorder="1" applyAlignment="1">
      <alignment horizontal="center" vertical="center" wrapText="1"/>
    </xf>
    <xf numFmtId="10" fontId="16" fillId="2" borderId="16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178" fontId="16" fillId="0" borderId="15" xfId="0" applyNumberFormat="1" applyFont="1" applyFill="1" applyBorder="1" applyAlignment="1">
      <alignment horizontal="center" vertical="center" wrapText="1"/>
    </xf>
    <xf numFmtId="178" fontId="16" fillId="0" borderId="8" xfId="0" applyNumberFormat="1" applyFont="1" applyFill="1" applyBorder="1" applyAlignment="1">
      <alignment horizontal="center" vertical="center" wrapText="1"/>
    </xf>
    <xf numFmtId="10" fontId="16" fillId="0" borderId="14" xfId="0" applyNumberFormat="1" applyFont="1" applyFill="1" applyBorder="1" applyAlignment="1">
      <alignment horizontal="center" vertical="center" wrapText="1"/>
    </xf>
    <xf numFmtId="179" fontId="16" fillId="0" borderId="15" xfId="49" applyNumberFormat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10" fontId="16" fillId="0" borderId="14" xfId="49" applyNumberFormat="1" applyFont="1" applyFill="1" applyBorder="1" applyAlignment="1">
      <alignment horizontal="center" vertical="center"/>
    </xf>
    <xf numFmtId="0" fontId="16" fillId="0" borderId="15" xfId="0" applyNumberFormat="1" applyFont="1" applyFill="1" applyBorder="1" applyAlignment="1">
      <alignment horizontal="center" vertical="center" shrinkToFit="1"/>
    </xf>
    <xf numFmtId="10" fontId="17" fillId="0" borderId="14" xfId="0" applyNumberFormat="1" applyFont="1" applyFill="1" applyBorder="1" applyAlignment="1">
      <alignment horizontal="center" vertical="center" wrapText="1"/>
    </xf>
    <xf numFmtId="0" fontId="16" fillId="0" borderId="12" xfId="49" applyNumberFormat="1" applyFont="1" applyFill="1" applyBorder="1" applyAlignment="1" applyProtection="1">
      <alignment horizontal="center" vertical="center"/>
    </xf>
    <xf numFmtId="0" fontId="16" fillId="0" borderId="12" xfId="49" applyNumberFormat="1" applyFont="1" applyFill="1" applyBorder="1" applyAlignment="1">
      <alignment horizontal="center" vertical="center"/>
    </xf>
    <xf numFmtId="10" fontId="16" fillId="0" borderId="12" xfId="49" applyNumberFormat="1" applyFont="1" applyFill="1" applyBorder="1" applyAlignment="1">
      <alignment horizontal="center" vertical="center"/>
    </xf>
    <xf numFmtId="10" fontId="16" fillId="0" borderId="16" xfId="0" applyNumberFormat="1" applyFont="1" applyFill="1" applyBorder="1" applyAlignment="1">
      <alignment horizontal="center" vertical="center" wrapText="1"/>
    </xf>
    <xf numFmtId="178" fontId="16" fillId="0" borderId="15" xfId="0" applyNumberFormat="1" applyFont="1" applyFill="1" applyBorder="1" applyAlignment="1">
      <alignment horizontal="center" vertical="center" shrinkToFit="1"/>
    </xf>
    <xf numFmtId="0" fontId="16" fillId="0" borderId="17" xfId="0" applyFont="1" applyFill="1" applyBorder="1" applyAlignment="1">
      <alignment horizontal="center" vertical="center" wrapText="1"/>
    </xf>
    <xf numFmtId="178" fontId="16" fillId="0" borderId="18" xfId="0" applyNumberFormat="1" applyFont="1" applyFill="1" applyBorder="1" applyAlignment="1">
      <alignment horizontal="center" vertical="center" wrapText="1"/>
    </xf>
    <xf numFmtId="178" fontId="16" fillId="0" borderId="19" xfId="0" applyNumberFormat="1" applyFont="1" applyFill="1" applyBorder="1" applyAlignment="1">
      <alignment horizontal="center" vertical="center" wrapText="1"/>
    </xf>
    <xf numFmtId="10" fontId="16" fillId="0" borderId="20" xfId="0" applyNumberFormat="1" applyFont="1" applyFill="1" applyBorder="1" applyAlignment="1">
      <alignment horizontal="center" vertical="center" wrapText="1"/>
    </xf>
    <xf numFmtId="179" fontId="16" fillId="0" borderId="18" xfId="49" applyNumberFormat="1" applyFont="1" applyFill="1" applyBorder="1" applyAlignment="1">
      <alignment horizontal="center" vertical="center"/>
    </xf>
    <xf numFmtId="10" fontId="16" fillId="0" borderId="20" xfId="49" applyNumberFormat="1" applyFont="1" applyFill="1" applyBorder="1" applyAlignment="1">
      <alignment horizontal="center" vertical="center"/>
    </xf>
    <xf numFmtId="178" fontId="16" fillId="0" borderId="18" xfId="0" applyNumberFormat="1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wrapText="1"/>
    </xf>
    <xf numFmtId="178" fontId="16" fillId="0" borderId="22" xfId="0" applyNumberFormat="1" applyFont="1" applyFill="1" applyBorder="1" applyAlignment="1">
      <alignment horizontal="center" vertical="center" wrapText="1"/>
    </xf>
    <xf numFmtId="178" fontId="16" fillId="0" borderId="13" xfId="0" applyNumberFormat="1" applyFont="1" applyFill="1" applyBorder="1" applyAlignment="1">
      <alignment horizontal="center" vertical="center" wrapText="1"/>
    </xf>
    <xf numFmtId="10" fontId="16" fillId="0" borderId="23" xfId="0" applyNumberFormat="1" applyFont="1" applyFill="1" applyBorder="1" applyAlignment="1">
      <alignment horizontal="center" vertical="center" wrapText="1"/>
    </xf>
    <xf numFmtId="179" fontId="16" fillId="0" borderId="22" xfId="49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10" fontId="16" fillId="0" borderId="23" xfId="49" applyNumberFormat="1" applyFont="1" applyFill="1" applyBorder="1" applyAlignment="1">
      <alignment horizontal="center" vertical="center"/>
    </xf>
    <xf numFmtId="10" fontId="16" fillId="0" borderId="25" xfId="49" applyNumberFormat="1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27" xfId="50" applyFont="1" applyFill="1" applyBorder="1" applyAlignment="1">
      <alignment horizontal="center" vertical="center"/>
    </xf>
    <xf numFmtId="10" fontId="16" fillId="0" borderId="28" xfId="0" applyNumberFormat="1" applyFont="1" applyFill="1" applyBorder="1" applyAlignment="1">
      <alignment horizontal="center" vertical="center" wrapText="1"/>
    </xf>
    <xf numFmtId="10" fontId="16" fillId="0" borderId="9" xfId="49" applyNumberFormat="1" applyFont="1" applyFill="1" applyBorder="1" applyAlignment="1">
      <alignment horizontal="center" vertical="center"/>
    </xf>
    <xf numFmtId="10" fontId="16" fillId="0" borderId="27" xfId="49" applyNumberFormat="1" applyFont="1" applyFill="1" applyBorder="1" applyAlignment="1">
      <alignment horizontal="center" vertical="center"/>
    </xf>
    <xf numFmtId="10" fontId="16" fillId="0" borderId="28" xfId="49" applyNumberFormat="1" applyFont="1" applyFill="1" applyBorder="1" applyAlignment="1">
      <alignment horizontal="center" vertical="center"/>
    </xf>
    <xf numFmtId="0" fontId="16" fillId="0" borderId="9" xfId="50" applyFont="1" applyFill="1" applyBorder="1" applyAlignment="1">
      <alignment horizontal="center" vertical="center"/>
    </xf>
    <xf numFmtId="0" fontId="1" fillId="0" borderId="0" xfId="50" applyFont="1" applyFill="1" applyAlignment="1">
      <alignment horizontal="left" vertical="center"/>
    </xf>
    <xf numFmtId="0" fontId="5" fillId="0" borderId="0" xfId="50" applyFont="1" applyFill="1" applyAlignment="1">
      <alignment horizontal="left" vertical="center"/>
    </xf>
    <xf numFmtId="0" fontId="2" fillId="0" borderId="0" xfId="50" applyFont="1" applyFill="1" applyAlignment="1">
      <alignment horizontal="left" vertical="center"/>
    </xf>
    <xf numFmtId="10" fontId="2" fillId="0" borderId="0" xfId="50" applyNumberFormat="1" applyFont="1" applyFill="1" applyAlignment="1">
      <alignment horizontal="left" vertical="center"/>
    </xf>
    <xf numFmtId="176" fontId="2" fillId="0" borderId="0" xfId="50" applyNumberFormat="1" applyFont="1" applyFill="1" applyAlignment="1">
      <alignment vertical="center"/>
    </xf>
    <xf numFmtId="10" fontId="5" fillId="0" borderId="0" xfId="11" applyNumberFormat="1" applyFont="1" applyFill="1" applyBorder="1" applyAlignment="1" applyProtection="1">
      <alignment horizontal="left" vertical="center"/>
    </xf>
    <xf numFmtId="176" fontId="19" fillId="0" borderId="0" xfId="50" applyNumberFormat="1" applyFont="1" applyFill="1" applyAlignment="1">
      <alignment vertical="center"/>
    </xf>
    <xf numFmtId="176" fontId="19" fillId="0" borderId="0" xfId="50" applyNumberFormat="1" applyFont="1" applyFill="1"/>
    <xf numFmtId="0" fontId="7" fillId="0" borderId="29" xfId="50" applyFont="1" applyFill="1" applyBorder="1" applyAlignment="1">
      <alignment horizontal="left" wrapText="1"/>
    </xf>
    <xf numFmtId="0" fontId="20" fillId="0" borderId="0" xfId="50" applyFont="1" applyFill="1" applyAlignment="1">
      <alignment vertical="center"/>
    </xf>
    <xf numFmtId="0" fontId="21" fillId="0" borderId="8" xfId="5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3" fillId="0" borderId="31" xfId="50" applyFont="1" applyFill="1" applyBorder="1" applyAlignment="1">
      <alignment horizontal="center" vertical="center" wrapText="1"/>
    </xf>
    <xf numFmtId="0" fontId="13" fillId="0" borderId="32" xfId="50" applyFont="1" applyFill="1" applyBorder="1" applyAlignment="1">
      <alignment horizontal="center" vertical="center" wrapText="1"/>
    </xf>
    <xf numFmtId="0" fontId="13" fillId="0" borderId="33" xfId="50" applyFont="1" applyFill="1" applyBorder="1" applyAlignment="1">
      <alignment horizontal="center" vertical="center" wrapText="1"/>
    </xf>
    <xf numFmtId="0" fontId="22" fillId="0" borderId="2" xfId="50" applyFont="1" applyFill="1" applyBorder="1" applyAlignment="1">
      <alignment horizontal="center" vertical="center" wrapText="1"/>
    </xf>
    <xf numFmtId="0" fontId="6" fillId="0" borderId="13" xfId="50" applyFont="1" applyFill="1" applyBorder="1" applyAlignment="1">
      <alignment horizontal="center" vertical="center" wrapText="1"/>
    </xf>
    <xf numFmtId="0" fontId="13" fillId="0" borderId="16" xfId="50" applyFont="1" applyFill="1" applyBorder="1" applyAlignment="1">
      <alignment horizontal="center" vertical="center" wrapText="1"/>
    </xf>
    <xf numFmtId="0" fontId="13" fillId="0" borderId="34" xfId="50" applyFont="1" applyFill="1" applyBorder="1" applyAlignment="1">
      <alignment horizontal="center" vertical="center" wrapText="1"/>
    </xf>
    <xf numFmtId="0" fontId="22" fillId="0" borderId="6" xfId="50" applyFont="1" applyFill="1" applyBorder="1" applyAlignment="1">
      <alignment horizontal="center" vertical="center" wrapText="1"/>
    </xf>
    <xf numFmtId="0" fontId="6" fillId="0" borderId="8" xfId="50" applyFont="1" applyFill="1" applyBorder="1" applyAlignment="1">
      <alignment horizontal="center" vertical="center" wrapText="1"/>
    </xf>
    <xf numFmtId="10" fontId="15" fillId="0" borderId="16" xfId="50" applyNumberFormat="1" applyFont="1" applyFill="1" applyBorder="1" applyAlignment="1">
      <alignment horizontal="center" vertical="center" wrapText="1"/>
    </xf>
    <xf numFmtId="9" fontId="15" fillId="0" borderId="34" xfId="50" applyNumberFormat="1" applyFont="1" applyFill="1" applyBorder="1" applyAlignment="1">
      <alignment horizontal="center" vertical="center" wrapText="1"/>
    </xf>
    <xf numFmtId="9" fontId="15" fillId="0" borderId="16" xfId="5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10" fontId="13" fillId="0" borderId="35" xfId="50" applyNumberFormat="1" applyFont="1" applyFill="1" applyBorder="1" applyAlignment="1">
      <alignment horizontal="center" vertical="center" wrapText="1"/>
    </xf>
    <xf numFmtId="9" fontId="13" fillId="0" borderId="36" xfId="50" applyNumberFormat="1" applyFont="1" applyFill="1" applyBorder="1" applyAlignment="1">
      <alignment horizontal="center" vertical="center" wrapText="1"/>
    </xf>
    <xf numFmtId="9" fontId="13" fillId="0" borderId="35" xfId="5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178" fontId="16" fillId="2" borderId="15" xfId="49" applyNumberFormat="1" applyFont="1" applyFill="1" applyBorder="1" applyAlignment="1">
      <alignment horizontal="center" vertical="center"/>
    </xf>
    <xf numFmtId="178" fontId="16" fillId="2" borderId="8" xfId="49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178" fontId="16" fillId="2" borderId="8" xfId="0" applyNumberFormat="1" applyFont="1" applyFill="1" applyBorder="1" applyAlignment="1">
      <alignment horizontal="center" vertical="center" wrapText="1"/>
    </xf>
    <xf numFmtId="178" fontId="16" fillId="0" borderId="8" xfId="0" applyNumberFormat="1" applyFont="1" applyFill="1" applyBorder="1" applyAlignment="1">
      <alignment horizontal="center" vertical="center" shrinkToFit="1"/>
    </xf>
    <xf numFmtId="177" fontId="16" fillId="0" borderId="8" xfId="49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9" xfId="5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16" fillId="0" borderId="24" xfId="49" applyNumberFormat="1" applyFont="1" applyFill="1" applyBorder="1" applyAlignment="1">
      <alignment horizontal="center" vertical="center"/>
    </xf>
    <xf numFmtId="10" fontId="16" fillId="0" borderId="37" xfId="49" applyNumberFormat="1" applyFont="1" applyFill="1" applyBorder="1" applyAlignment="1">
      <alignment horizontal="center" vertical="center"/>
    </xf>
    <xf numFmtId="10" fontId="16" fillId="0" borderId="24" xfId="49" applyNumberFormat="1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 wrapText="1"/>
    </xf>
    <xf numFmtId="179" fontId="16" fillId="0" borderId="9" xfId="49" applyNumberFormat="1" applyFont="1" applyFill="1" applyBorder="1" applyAlignment="1">
      <alignment horizontal="center" vertical="center"/>
    </xf>
    <xf numFmtId="177" fontId="16" fillId="0" borderId="27" xfId="49" applyNumberFormat="1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 wrapText="1"/>
    </xf>
    <xf numFmtId="10" fontId="2" fillId="0" borderId="0" xfId="50" applyNumberFormat="1" applyFont="1" applyFill="1" applyAlignment="1">
      <alignment vertical="center"/>
    </xf>
    <xf numFmtId="0" fontId="1" fillId="0" borderId="0" xfId="50" applyFont="1" applyFill="1" applyAlignment="1">
      <alignment vertical="center"/>
    </xf>
    <xf numFmtId="10" fontId="19" fillId="0" borderId="0" xfId="50" applyNumberFormat="1" applyFont="1" applyFill="1" applyAlignment="1">
      <alignment vertical="center"/>
    </xf>
    <xf numFmtId="177" fontId="7" fillId="0" borderId="0" xfId="50" applyNumberFormat="1" applyFont="1" applyFill="1" applyAlignment="1">
      <alignment wrapText="1"/>
    </xf>
    <xf numFmtId="10" fontId="19" fillId="0" borderId="0" xfId="50" applyNumberFormat="1" applyFont="1" applyFill="1"/>
    <xf numFmtId="0" fontId="25" fillId="0" borderId="0" xfId="50" applyFont="1" applyFill="1" applyAlignment="1">
      <alignment horizontal="center" vertical="center" wrapText="1"/>
    </xf>
    <xf numFmtId="0" fontId="21" fillId="0" borderId="0" xfId="50" applyFont="1" applyFill="1" applyAlignment="1">
      <alignment horizontal="center" vertical="center" wrapText="1"/>
    </xf>
    <xf numFmtId="0" fontId="6" fillId="0" borderId="0" xfId="50" applyFont="1" applyFill="1" applyAlignment="1">
      <alignment horizontal="center" vertical="center" wrapText="1"/>
    </xf>
    <xf numFmtId="0" fontId="7" fillId="0" borderId="13" xfId="50" applyFont="1" applyFill="1" applyBorder="1" applyAlignment="1">
      <alignment horizontal="center" vertical="center" wrapText="1"/>
    </xf>
    <xf numFmtId="0" fontId="21" fillId="0" borderId="38" xfId="50" applyFont="1" applyFill="1" applyBorder="1" applyAlignment="1">
      <alignment horizontal="center" vertical="center" wrapText="1"/>
    </xf>
    <xf numFmtId="0" fontId="25" fillId="0" borderId="8" xfId="50" applyFont="1" applyFill="1" applyBorder="1" applyAlignment="1">
      <alignment horizontal="center" vertical="center" wrapText="1"/>
    </xf>
    <xf numFmtId="0" fontId="7" fillId="0" borderId="8" xfId="50" applyFont="1" applyFill="1" applyBorder="1" applyAlignment="1">
      <alignment horizontal="center" vertical="center" wrapText="1"/>
    </xf>
    <xf numFmtId="0" fontId="6" fillId="0" borderId="38" xfId="50" applyFont="1" applyFill="1" applyBorder="1" applyAlignment="1">
      <alignment horizontal="center" vertical="center" wrapText="1"/>
    </xf>
    <xf numFmtId="0" fontId="7" fillId="0" borderId="8" xfId="50" applyFont="1" applyFill="1" applyBorder="1" applyAlignment="1">
      <alignment horizontal="center" vertical="top" wrapText="1"/>
    </xf>
    <xf numFmtId="0" fontId="6" fillId="0" borderId="8" xfId="50" applyFont="1" applyFill="1" applyBorder="1" applyAlignment="1">
      <alignment horizontal="center" vertical="top" wrapText="1"/>
    </xf>
    <xf numFmtId="0" fontId="6" fillId="0" borderId="13" xfId="50" applyFont="1" applyFill="1" applyBorder="1" applyAlignment="1">
      <alignment horizontal="center" vertical="top" wrapText="1"/>
    </xf>
    <xf numFmtId="0" fontId="21" fillId="0" borderId="38" xfId="50" applyFont="1" applyFill="1" applyBorder="1" applyAlignment="1">
      <alignment horizontal="center" vertical="top" wrapText="1"/>
    </xf>
    <xf numFmtId="0" fontId="21" fillId="0" borderId="13" xfId="50" applyFont="1" applyFill="1" applyBorder="1" applyAlignment="1">
      <alignment horizontal="center" vertical="top" wrapText="1"/>
    </xf>
    <xf numFmtId="0" fontId="26" fillId="0" borderId="8" xfId="5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9" xfId="50" applyFont="1" applyFill="1" applyBorder="1" applyAlignment="1">
      <alignment horizontal="center" vertical="center" wrapText="1"/>
    </xf>
    <xf numFmtId="0" fontId="21" fillId="0" borderId="29" xfId="50" applyFont="1" applyFill="1" applyBorder="1" applyAlignment="1">
      <alignment horizontal="center" vertical="center" wrapText="1"/>
    </xf>
    <xf numFmtId="0" fontId="25" fillId="0" borderId="29" xfId="50" applyFont="1" applyFill="1" applyBorder="1" applyAlignment="1">
      <alignment horizontal="center" vertical="center" wrapText="1"/>
    </xf>
    <xf numFmtId="0" fontId="27" fillId="0" borderId="8" xfId="50" applyFont="1" applyFill="1" applyBorder="1" applyAlignment="1">
      <alignment horizontal="center" vertical="center" wrapText="1"/>
    </xf>
    <xf numFmtId="0" fontId="28" fillId="0" borderId="13" xfId="50" applyFont="1" applyFill="1" applyBorder="1" applyAlignment="1">
      <alignment horizontal="center" vertical="center" wrapText="1"/>
    </xf>
    <xf numFmtId="0" fontId="29" fillId="0" borderId="13" xfId="50" applyFont="1" applyFill="1" applyBorder="1" applyAlignment="1">
      <alignment horizontal="center" vertical="center" wrapText="1"/>
    </xf>
    <xf numFmtId="0" fontId="27" fillId="0" borderId="13" xfId="50" applyFont="1" applyFill="1" applyBorder="1" applyAlignment="1">
      <alignment horizontal="center" vertical="center" wrapText="1"/>
    </xf>
    <xf numFmtId="0" fontId="7" fillId="0" borderId="8" xfId="50" applyFont="1" applyFill="1" applyBorder="1" applyAlignment="1">
      <alignment horizontal="left" wrapText="1"/>
    </xf>
    <xf numFmtId="0" fontId="6" fillId="0" borderId="8" xfId="50" applyFont="1" applyFill="1" applyBorder="1" applyAlignment="1">
      <alignment horizontal="left" wrapText="1"/>
    </xf>
    <xf numFmtId="0" fontId="7" fillId="0" borderId="0" xfId="50" applyFont="1" applyFill="1" applyAlignment="1">
      <alignment horizontal="center" vertical="center" wrapText="1"/>
    </xf>
    <xf numFmtId="0" fontId="21" fillId="0" borderId="39" xfId="50" applyFont="1" applyFill="1" applyBorder="1" applyAlignment="1">
      <alignment horizontal="center" vertical="center" wrapText="1"/>
    </xf>
    <xf numFmtId="0" fontId="25" fillId="0" borderId="39" xfId="50" applyFont="1" applyFill="1" applyBorder="1" applyAlignment="1">
      <alignment horizontal="center" vertical="center" wrapText="1"/>
    </xf>
    <xf numFmtId="0" fontId="21" fillId="0" borderId="40" xfId="50" applyFont="1" applyFill="1" applyBorder="1" applyAlignment="1">
      <alignment horizontal="center" vertical="center" wrapText="1"/>
    </xf>
    <xf numFmtId="0" fontId="21" fillId="0" borderId="41" xfId="50" applyFont="1" applyFill="1" applyBorder="1" applyAlignment="1">
      <alignment horizontal="center" vertical="center" wrapText="1"/>
    </xf>
    <xf numFmtId="0" fontId="26" fillId="0" borderId="13" xfId="50" applyFont="1" applyFill="1" applyBorder="1" applyAlignment="1">
      <alignment horizontal="center" vertical="center" wrapText="1"/>
    </xf>
    <xf numFmtId="0" fontId="22" fillId="0" borderId="0" xfId="50" applyFont="1" applyFill="1" applyAlignment="1">
      <alignment horizontal="left"/>
    </xf>
    <xf numFmtId="0" fontId="21" fillId="0" borderId="0" xfId="50" applyFont="1" applyFill="1" applyAlignment="1">
      <alignment wrapText="1"/>
    </xf>
    <xf numFmtId="0" fontId="8" fillId="0" borderId="0" xfId="50" applyFont="1" applyFill="1"/>
    <xf numFmtId="0" fontId="8" fillId="0" borderId="0" xfId="50" applyFont="1" applyFill="1" applyAlignment="1">
      <alignment horizontal="center" vertical="center" wrapText="1"/>
    </xf>
    <xf numFmtId="0" fontId="8" fillId="0" borderId="0" xfId="50" applyFont="1" applyFill="1" applyBorder="1" applyAlignment="1">
      <alignment horizontal="center" vertical="center" wrapText="1"/>
    </xf>
    <xf numFmtId="0" fontId="2" fillId="0" borderId="0" xfId="50" applyFont="1" applyFill="1" applyBorder="1" applyAlignment="1">
      <alignment horizontal="center" vertical="center" wrapText="1"/>
    </xf>
    <xf numFmtId="0" fontId="30" fillId="0" borderId="0" xfId="5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vertical="center" wrapText="1"/>
    </xf>
    <xf numFmtId="0" fontId="32" fillId="0" borderId="0" xfId="50" applyFont="1" applyFill="1" applyAlignment="1">
      <alignment horizontal="center" vertical="center" wrapText="1"/>
    </xf>
    <xf numFmtId="0" fontId="33" fillId="0" borderId="0" xfId="0" applyFont="1" applyFill="1" applyBorder="1" applyAlignment="1">
      <alignment vertical="center"/>
    </xf>
    <xf numFmtId="0" fontId="8" fillId="0" borderId="42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/>
    </xf>
    <xf numFmtId="0" fontId="27" fillId="0" borderId="0" xfId="50" applyFont="1" applyFill="1" applyBorder="1" applyAlignment="1">
      <alignment horizontal="center" vertical="center" wrapText="1"/>
    </xf>
    <xf numFmtId="0" fontId="34" fillId="0" borderId="0" xfId="5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/>
    </xf>
    <xf numFmtId="0" fontId="36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3" fillId="0" borderId="0" xfId="50" applyFont="1" applyFill="1" applyBorder="1" applyAlignment="1">
      <alignment horizontal="center" vertical="center" wrapText="1"/>
    </xf>
    <xf numFmtId="0" fontId="37" fillId="0" borderId="0" xfId="50" applyFont="1" applyFill="1" applyBorder="1" applyAlignment="1">
      <alignment horizontal="center" vertical="center" wrapText="1"/>
    </xf>
    <xf numFmtId="0" fontId="38" fillId="0" borderId="0" xfId="50" applyFont="1" applyFill="1" applyBorder="1" applyAlignment="1">
      <alignment horizontal="center" vertical="center" wrapText="1"/>
    </xf>
    <xf numFmtId="0" fontId="30" fillId="0" borderId="0" xfId="50" applyFont="1" applyFill="1" applyAlignment="1">
      <alignment horizontal="center" vertical="center" wrapText="1"/>
    </xf>
    <xf numFmtId="0" fontId="38" fillId="0" borderId="0" xfId="50" applyFont="1" applyFill="1" applyAlignment="1">
      <alignment horizontal="center" vertical="center" wrapText="1"/>
    </xf>
    <xf numFmtId="0" fontId="39" fillId="0" borderId="0" xfId="50" applyFont="1" applyFill="1" applyAlignment="1">
      <alignment horizontal="left"/>
    </xf>
    <xf numFmtId="177" fontId="22" fillId="0" borderId="0" xfId="50" applyNumberFormat="1" applyFont="1" applyFill="1"/>
    <xf numFmtId="0" fontId="2" fillId="0" borderId="0" xfId="5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50" applyFont="1" applyFill="1" applyBorder="1" applyAlignment="1">
      <alignment horizontal="center" vertical="center" wrapText="1"/>
    </xf>
    <xf numFmtId="0" fontId="16" fillId="0" borderId="2" xfId="50" applyFont="1" applyFill="1" applyBorder="1" applyAlignment="1">
      <alignment horizontal="center" vertical="center" wrapText="1"/>
    </xf>
    <xf numFmtId="0" fontId="40" fillId="0" borderId="43" xfId="50" applyFont="1" applyFill="1" applyBorder="1" applyAlignment="1">
      <alignment horizontal="center" vertical="center" wrapText="1"/>
    </xf>
    <xf numFmtId="0" fontId="41" fillId="0" borderId="5" xfId="50" applyFont="1" applyFill="1" applyBorder="1" applyAlignment="1">
      <alignment horizontal="center" vertical="center" wrapText="1"/>
    </xf>
    <xf numFmtId="0" fontId="40" fillId="0" borderId="5" xfId="50" applyFont="1" applyFill="1" applyBorder="1" applyAlignment="1">
      <alignment horizontal="center" vertical="center" wrapText="1"/>
    </xf>
    <xf numFmtId="0" fontId="16" fillId="0" borderId="6" xfId="50" applyFont="1" applyFill="1" applyBorder="1" applyAlignment="1">
      <alignment horizontal="center" vertical="center" wrapText="1"/>
    </xf>
    <xf numFmtId="0" fontId="42" fillId="0" borderId="44" xfId="0" applyFont="1" applyFill="1" applyBorder="1" applyAlignment="1">
      <alignment horizontal="center" vertical="center" wrapText="1"/>
    </xf>
    <xf numFmtId="0" fontId="43" fillId="0" borderId="32" xfId="0" applyFont="1" applyFill="1" applyBorder="1" applyAlignment="1">
      <alignment horizontal="center" vertical="center" wrapText="1"/>
    </xf>
    <xf numFmtId="0" fontId="42" fillId="0" borderId="33" xfId="0" applyFont="1" applyFill="1" applyBorder="1" applyAlignment="1">
      <alignment horizontal="center" vertical="center" wrapText="1"/>
    </xf>
    <xf numFmtId="0" fontId="40" fillId="0" borderId="44" xfId="50" applyFont="1" applyFill="1" applyBorder="1" applyAlignment="1">
      <alignment horizontal="center" vertical="center" wrapText="1"/>
    </xf>
    <xf numFmtId="0" fontId="40" fillId="0" borderId="32" xfId="50" applyFont="1" applyFill="1" applyBorder="1" applyAlignment="1">
      <alignment horizontal="center" vertical="center" wrapText="1"/>
    </xf>
    <xf numFmtId="10" fontId="40" fillId="0" borderId="33" xfId="5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5" xfId="50" applyFont="1" applyFill="1" applyBorder="1" applyAlignment="1">
      <alignment horizontal="center" vertical="center" wrapText="1"/>
    </xf>
    <xf numFmtId="9" fontId="42" fillId="0" borderId="8" xfId="50" applyNumberFormat="1" applyFont="1" applyFill="1" applyBorder="1" applyAlignment="1">
      <alignment horizontal="center" vertical="center" wrapText="1"/>
    </xf>
    <xf numFmtId="10" fontId="42" fillId="0" borderId="16" xfId="50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6" xfId="0" applyNumberFormat="1" applyFont="1" applyFill="1" applyBorder="1" applyAlignment="1" applyProtection="1">
      <alignment horizontal="center" vertical="center" wrapText="1"/>
    </xf>
    <xf numFmtId="178" fontId="16" fillId="0" borderId="12" xfId="0" applyNumberFormat="1" applyFont="1" applyFill="1" applyBorder="1" applyAlignment="1">
      <alignment horizontal="center" vertical="center" wrapText="1"/>
    </xf>
    <xf numFmtId="178" fontId="17" fillId="0" borderId="8" xfId="0" applyNumberFormat="1" applyFont="1" applyFill="1" applyBorder="1" applyAlignment="1">
      <alignment horizontal="center" vertical="center" wrapText="1"/>
    </xf>
    <xf numFmtId="178" fontId="16" fillId="0" borderId="12" xfId="49" applyNumberFormat="1" applyFont="1" applyFill="1" applyBorder="1" applyAlignment="1">
      <alignment horizontal="center" vertical="center"/>
    </xf>
    <xf numFmtId="178" fontId="16" fillId="0" borderId="13" xfId="49" applyNumberFormat="1" applyFont="1" applyFill="1" applyBorder="1" applyAlignment="1">
      <alignment horizontal="center" vertical="center"/>
    </xf>
    <xf numFmtId="178" fontId="17" fillId="0" borderId="24" xfId="0" applyNumberFormat="1" applyFont="1" applyFill="1" applyBorder="1" applyAlignment="1">
      <alignment horizontal="center" vertical="center" wrapText="1"/>
    </xf>
    <xf numFmtId="178" fontId="17" fillId="0" borderId="27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0" fillId="0" borderId="30" xfId="50" applyFont="1" applyFill="1" applyBorder="1" applyAlignment="1">
      <alignment horizontal="center" vertical="center" wrapText="1"/>
    </xf>
    <xf numFmtId="0" fontId="40" fillId="0" borderId="45" xfId="50" applyFont="1" applyFill="1" applyBorder="1" applyAlignment="1">
      <alignment horizontal="center" vertical="center" wrapText="1"/>
    </xf>
    <xf numFmtId="0" fontId="40" fillId="0" borderId="46" xfId="50" applyFont="1" applyFill="1" applyBorder="1" applyAlignment="1">
      <alignment horizontal="center" vertical="center" wrapText="1"/>
    </xf>
    <xf numFmtId="0" fontId="40" fillId="0" borderId="47" xfId="50" applyFont="1" applyFill="1" applyBorder="1" applyAlignment="1">
      <alignment horizontal="center" vertical="center" wrapText="1"/>
    </xf>
    <xf numFmtId="0" fontId="42" fillId="0" borderId="32" xfId="0" applyFont="1" applyFill="1" applyBorder="1" applyAlignment="1">
      <alignment horizontal="center" vertical="center" wrapText="1"/>
    </xf>
    <xf numFmtId="0" fontId="42" fillId="0" borderId="8" xfId="50" applyFont="1" applyFill="1" applyBorder="1" applyAlignment="1">
      <alignment horizontal="center" vertical="center" wrapText="1"/>
    </xf>
    <xf numFmtId="9" fontId="42" fillId="0" borderId="15" xfId="50" applyNumberFormat="1" applyFont="1" applyFill="1" applyBorder="1" applyAlignment="1">
      <alignment horizontal="center" vertical="center" wrapText="1"/>
    </xf>
    <xf numFmtId="9" fontId="42" fillId="0" borderId="16" xfId="50" applyNumberFormat="1" applyFont="1" applyFill="1" applyBorder="1" applyAlignment="1">
      <alignment horizontal="center" vertical="center"/>
    </xf>
    <xf numFmtId="178" fontId="16" fillId="0" borderId="15" xfId="49" applyNumberFormat="1" applyFont="1" applyFill="1" applyBorder="1" applyAlignment="1">
      <alignment horizontal="center" vertical="center"/>
    </xf>
    <xf numFmtId="178" fontId="16" fillId="0" borderId="8" xfId="49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6.17住房保障工作进度月报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47"/>
  <sheetViews>
    <sheetView zoomScale="55" zoomScaleNormal="55" workbookViewId="0">
      <pane ySplit="7" topLeftCell="A17" activePane="bottomLeft" state="frozen"/>
      <selection/>
      <selection pane="bottomLeft" activeCell="B22" sqref="B22"/>
    </sheetView>
  </sheetViews>
  <sheetFormatPr defaultColWidth="9.75" defaultRowHeight="26.25"/>
  <cols>
    <col min="1" max="1" width="13.875" style="7" customWidth="1"/>
    <col min="2" max="2" width="11.625" style="1" customWidth="1"/>
    <col min="3" max="3" width="11.625" style="9" customWidth="1"/>
    <col min="4" max="4" width="13.625" style="1" customWidth="1"/>
    <col min="5" max="5" width="12.25" style="7" customWidth="1"/>
    <col min="6" max="6" width="11.875" style="7" customWidth="1"/>
    <col min="7" max="7" width="11.875" style="10" customWidth="1"/>
    <col min="8" max="8" width="12.75" style="11" customWidth="1"/>
    <col min="9" max="9" width="11.375" style="11" customWidth="1"/>
    <col min="10" max="10" width="14.25" style="12" customWidth="1"/>
    <col min="11" max="11" width="12.0416666666667" style="13" customWidth="1"/>
    <col min="12" max="12" width="12.2666666666667" style="13" customWidth="1"/>
    <col min="13" max="13" width="15.75" style="7" customWidth="1"/>
    <col min="14" max="14" width="6.13333333333333" style="7" hidden="1" customWidth="1"/>
    <col min="15" max="15" width="13.8583333333333" style="7" hidden="1" customWidth="1"/>
    <col min="16" max="16" width="13.6333333333333" style="14" hidden="1" customWidth="1"/>
    <col min="17" max="17" width="17.2666666666667" style="15" hidden="1" customWidth="1"/>
    <col min="18" max="18" width="15" style="14" hidden="1" customWidth="1"/>
    <col min="19" max="20" width="14.5416666666667" style="14" hidden="1" customWidth="1"/>
    <col min="21" max="21" width="14.5416666666667" style="15" hidden="1" customWidth="1"/>
    <col min="22" max="22" width="14.5416666666667" style="14" hidden="1" customWidth="1"/>
    <col min="23" max="24" width="13.6333333333333" style="14" hidden="1" customWidth="1"/>
    <col min="25" max="25" width="14.5416666666667" style="14" hidden="1" customWidth="1"/>
    <col min="26" max="26" width="14.5416666666667" style="15" hidden="1" customWidth="1"/>
    <col min="27" max="28" width="14.5416666666667" style="14" hidden="1" customWidth="1"/>
    <col min="29" max="29" width="14.5416666666667" style="15" hidden="1" customWidth="1"/>
    <col min="30" max="30" width="14.5416666666667" style="14" hidden="1" customWidth="1"/>
    <col min="31" max="31" width="14.5416666666667" style="15" hidden="1" customWidth="1"/>
    <col min="32" max="34" width="14.5416666666667" style="14" hidden="1" customWidth="1"/>
    <col min="35" max="35" width="33.6333333333333" style="14" hidden="1" customWidth="1"/>
    <col min="36" max="36" width="11.5916666666667" style="7" hidden="1" customWidth="1"/>
    <col min="37" max="37" width="10.75" style="16" hidden="1" customWidth="1"/>
    <col min="38" max="38" width="9.75" style="16" hidden="1" customWidth="1"/>
    <col min="39" max="47" width="9.75" style="7" customWidth="1"/>
    <col min="48" max="213" width="9.75" style="7"/>
    <col min="214" max="244" width="10" style="7"/>
    <col min="245" max="16384" width="9.75" style="7"/>
  </cols>
  <sheetData>
    <row r="1" s="1" customFormat="1" ht="33.95" customHeight="1" spans="1:38">
      <c r="A1" s="17" t="s">
        <v>0</v>
      </c>
      <c r="C1" s="9"/>
      <c r="E1" s="7"/>
      <c r="F1" s="7"/>
      <c r="G1" s="10"/>
      <c r="H1" s="11"/>
      <c r="I1" s="11"/>
      <c r="J1" s="12"/>
      <c r="K1" s="13"/>
      <c r="L1" s="13"/>
      <c r="P1" s="101"/>
      <c r="Q1" s="101"/>
      <c r="R1" s="101"/>
      <c r="S1" s="101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K1" s="174"/>
      <c r="AL1" s="174"/>
    </row>
    <row r="2" s="2" customFormat="1" ht="105" customHeight="1" spans="1:38">
      <c r="A2" s="18" t="s">
        <v>1</v>
      </c>
      <c r="B2" s="19"/>
      <c r="C2" s="20"/>
      <c r="D2" s="19"/>
      <c r="E2" s="19"/>
      <c r="F2" s="19"/>
      <c r="G2" s="21"/>
      <c r="H2" s="19"/>
      <c r="I2" s="19"/>
      <c r="J2" s="21"/>
      <c r="K2" s="231"/>
      <c r="L2" s="231"/>
      <c r="M2" s="231"/>
      <c r="O2" s="102" t="s">
        <v>2</v>
      </c>
      <c r="P2" s="103" t="s">
        <v>3</v>
      </c>
      <c r="Q2" s="103"/>
      <c r="R2" s="103"/>
      <c r="S2" s="103"/>
      <c r="T2" s="103"/>
      <c r="U2" s="144" t="s">
        <v>4</v>
      </c>
      <c r="V2" s="145" t="s">
        <v>5</v>
      </c>
      <c r="W2" s="146"/>
      <c r="X2" s="146"/>
      <c r="Y2" s="146"/>
      <c r="Z2" s="168"/>
      <c r="AA2" s="146"/>
      <c r="AB2" s="146"/>
      <c r="AC2" s="168"/>
      <c r="AD2" s="146"/>
      <c r="AE2" s="168"/>
      <c r="AF2" s="146"/>
      <c r="AG2" s="146"/>
      <c r="AH2" s="146"/>
      <c r="AI2" s="175"/>
      <c r="AK2" s="176"/>
      <c r="AL2" s="176"/>
    </row>
    <row r="3" s="2" customFormat="1" ht="51.95" customHeight="1" spans="1:38">
      <c r="A3" s="202" t="s">
        <v>6</v>
      </c>
      <c r="B3" s="203" t="s">
        <v>7</v>
      </c>
      <c r="C3" s="204"/>
      <c r="D3" s="205"/>
      <c r="E3" s="205"/>
      <c r="F3" s="205"/>
      <c r="G3" s="205"/>
      <c r="H3" s="205"/>
      <c r="I3" s="205"/>
      <c r="J3" s="232"/>
      <c r="K3" s="233" t="s">
        <v>8</v>
      </c>
      <c r="L3" s="234"/>
      <c r="M3" s="235"/>
      <c r="O3" s="108" t="s">
        <v>9</v>
      </c>
      <c r="P3" s="109" t="s">
        <v>10</v>
      </c>
      <c r="Q3" s="147" t="s">
        <v>11</v>
      </c>
      <c r="R3" s="109" t="s">
        <v>12</v>
      </c>
      <c r="S3" s="109" t="s">
        <v>13</v>
      </c>
      <c r="T3" s="148" t="s">
        <v>14</v>
      </c>
      <c r="U3" s="149" t="s">
        <v>15</v>
      </c>
      <c r="V3" s="149"/>
      <c r="W3" s="149"/>
      <c r="X3" s="149"/>
      <c r="Y3" s="169"/>
      <c r="Z3" s="170" t="s">
        <v>16</v>
      </c>
      <c r="AA3" s="170"/>
      <c r="AB3" s="170"/>
      <c r="AC3" s="170"/>
      <c r="AD3" s="170"/>
      <c r="AE3" s="170"/>
      <c r="AF3" s="170"/>
      <c r="AG3" s="170"/>
      <c r="AH3" s="160" t="s">
        <v>17</v>
      </c>
      <c r="AI3" s="113" t="s">
        <v>18</v>
      </c>
      <c r="AK3" s="176"/>
      <c r="AL3" s="176"/>
    </row>
    <row r="4" s="2" customFormat="1" ht="99" customHeight="1" spans="1:38">
      <c r="A4" s="206"/>
      <c r="B4" s="207" t="s">
        <v>19</v>
      </c>
      <c r="C4" s="208" t="s">
        <v>20</v>
      </c>
      <c r="D4" s="209" t="s">
        <v>21</v>
      </c>
      <c r="E4" s="210" t="s">
        <v>22</v>
      </c>
      <c r="F4" s="211"/>
      <c r="G4" s="212"/>
      <c r="H4" s="210" t="s">
        <v>23</v>
      </c>
      <c r="I4" s="211"/>
      <c r="J4" s="212"/>
      <c r="K4" s="207" t="s">
        <v>24</v>
      </c>
      <c r="L4" s="236"/>
      <c r="M4" s="209"/>
      <c r="O4" s="112"/>
      <c r="P4" s="113"/>
      <c r="Q4" s="150"/>
      <c r="R4" s="113"/>
      <c r="S4" s="113"/>
      <c r="T4" s="151"/>
      <c r="U4" s="149"/>
      <c r="V4" s="149"/>
      <c r="W4" s="149"/>
      <c r="X4" s="149"/>
      <c r="Y4" s="171" t="s">
        <v>25</v>
      </c>
      <c r="Z4" s="149" t="s">
        <v>26</v>
      </c>
      <c r="AA4" s="149"/>
      <c r="AB4" s="149"/>
      <c r="AC4" s="149" t="s">
        <v>27</v>
      </c>
      <c r="AD4" s="113"/>
      <c r="AE4" s="149" t="s">
        <v>28</v>
      </c>
      <c r="AF4" s="149"/>
      <c r="AG4" s="149"/>
      <c r="AH4" s="151"/>
      <c r="AI4" s="113"/>
      <c r="AK4" s="176"/>
      <c r="AL4" s="176"/>
    </row>
    <row r="5" s="3" customFormat="1" ht="23.1" customHeight="1" spans="1:38">
      <c r="A5" s="213"/>
      <c r="B5" s="214"/>
      <c r="C5" s="215"/>
      <c r="D5" s="216"/>
      <c r="E5" s="217" t="s">
        <v>29</v>
      </c>
      <c r="F5" s="218" t="s">
        <v>30</v>
      </c>
      <c r="G5" s="219" t="s">
        <v>31</v>
      </c>
      <c r="H5" s="217" t="s">
        <v>29</v>
      </c>
      <c r="I5" s="237" t="s">
        <v>30</v>
      </c>
      <c r="J5" s="219" t="s">
        <v>31</v>
      </c>
      <c r="K5" s="238" t="s">
        <v>32</v>
      </c>
      <c r="L5" s="218" t="s">
        <v>30</v>
      </c>
      <c r="M5" s="239" t="s">
        <v>31</v>
      </c>
      <c r="O5" s="117"/>
      <c r="P5" s="113"/>
      <c r="Q5" s="150"/>
      <c r="R5" s="113"/>
      <c r="S5" s="113"/>
      <c r="T5" s="151"/>
      <c r="U5" s="149"/>
      <c r="V5" s="149"/>
      <c r="W5" s="149"/>
      <c r="X5" s="149"/>
      <c r="Y5" s="171"/>
      <c r="Z5" s="149"/>
      <c r="AA5" s="149"/>
      <c r="AB5" s="149"/>
      <c r="AC5" s="150"/>
      <c r="AD5" s="113"/>
      <c r="AE5" s="149"/>
      <c r="AF5" s="149"/>
      <c r="AG5" s="149"/>
      <c r="AH5" s="151"/>
      <c r="AI5" s="113"/>
      <c r="AK5" s="177"/>
      <c r="AL5" s="177"/>
    </row>
    <row r="6" s="3" customFormat="1" ht="33.95" customHeight="1" spans="1:38">
      <c r="A6" s="213"/>
      <c r="B6" s="214"/>
      <c r="C6" s="215"/>
      <c r="D6" s="216"/>
      <c r="E6" s="217"/>
      <c r="F6" s="218"/>
      <c r="G6" s="219"/>
      <c r="H6" s="217"/>
      <c r="I6" s="237"/>
      <c r="J6" s="219"/>
      <c r="K6" s="238"/>
      <c r="L6" s="218"/>
      <c r="M6" s="239"/>
      <c r="O6" s="117"/>
      <c r="P6" s="113"/>
      <c r="Q6" s="150"/>
      <c r="R6" s="113"/>
      <c r="S6" s="113"/>
      <c r="T6" s="109"/>
      <c r="U6" s="149"/>
      <c r="V6" s="149"/>
      <c r="W6" s="149"/>
      <c r="X6" s="149"/>
      <c r="Y6" s="172"/>
      <c r="Z6" s="149"/>
      <c r="AA6" s="149"/>
      <c r="AB6" s="149"/>
      <c r="AC6" s="150"/>
      <c r="AD6" s="113"/>
      <c r="AE6" s="149"/>
      <c r="AF6" s="149"/>
      <c r="AG6" s="149"/>
      <c r="AH6" s="109"/>
      <c r="AI6" s="113"/>
      <c r="AK6" s="177"/>
      <c r="AL6" s="177"/>
    </row>
    <row r="7" s="3" customFormat="1" ht="48.95" customHeight="1" spans="1:38">
      <c r="A7" s="41" t="s">
        <v>33</v>
      </c>
      <c r="B7" s="220" t="s">
        <v>34</v>
      </c>
      <c r="C7" s="221" t="s">
        <v>35</v>
      </c>
      <c r="D7" s="222" t="s">
        <v>36</v>
      </c>
      <c r="E7" s="220">
        <v>5</v>
      </c>
      <c r="F7" s="223">
        <v>6</v>
      </c>
      <c r="G7" s="224" t="s">
        <v>37</v>
      </c>
      <c r="H7" s="220">
        <v>8</v>
      </c>
      <c r="I7" s="223">
        <v>9</v>
      </c>
      <c r="J7" s="68" t="s">
        <v>38</v>
      </c>
      <c r="K7" s="220">
        <v>11</v>
      </c>
      <c r="L7" s="223">
        <v>12</v>
      </c>
      <c r="M7" s="222" t="s">
        <v>39</v>
      </c>
      <c r="O7" s="121"/>
      <c r="P7" s="113">
        <v>1</v>
      </c>
      <c r="Q7" s="150">
        <v>2</v>
      </c>
      <c r="R7" s="113">
        <v>3</v>
      </c>
      <c r="S7" s="113">
        <v>4</v>
      </c>
      <c r="T7" s="113"/>
      <c r="U7" s="152" t="s">
        <v>40</v>
      </c>
      <c r="V7" s="153" t="s">
        <v>41</v>
      </c>
      <c r="W7" s="154" t="s">
        <v>42</v>
      </c>
      <c r="X7" s="155" t="s">
        <v>17</v>
      </c>
      <c r="Y7" s="109"/>
      <c r="Z7" s="150" t="s">
        <v>40</v>
      </c>
      <c r="AA7" s="113" t="s">
        <v>41</v>
      </c>
      <c r="AB7" s="113" t="s">
        <v>42</v>
      </c>
      <c r="AC7" s="150" t="s">
        <v>40</v>
      </c>
      <c r="AD7" s="113" t="s">
        <v>41</v>
      </c>
      <c r="AE7" s="150" t="s">
        <v>40</v>
      </c>
      <c r="AF7" s="113" t="s">
        <v>41</v>
      </c>
      <c r="AG7" s="113" t="s">
        <v>42</v>
      </c>
      <c r="AH7" s="113"/>
      <c r="AI7" s="113"/>
      <c r="AK7" s="177"/>
      <c r="AL7" s="177"/>
    </row>
    <row r="8" s="3" customFormat="1" ht="50.1" customHeight="1" spans="1:38">
      <c r="A8" s="41" t="s">
        <v>43</v>
      </c>
      <c r="B8" s="225">
        <v>120000</v>
      </c>
      <c r="C8" s="226">
        <f>SUM(C10:C23)</f>
        <v>148696</v>
      </c>
      <c r="D8" s="59">
        <f t="shared" ref="D8:D25" si="0">C8/B8</f>
        <v>1.23913333333333</v>
      </c>
      <c r="E8" s="227">
        <v>120000</v>
      </c>
      <c r="F8" s="228">
        <f>SUM(F10:F23)</f>
        <v>125809</v>
      </c>
      <c r="G8" s="62">
        <f t="shared" ref="G8:G24" si="1">F8/E8</f>
        <v>1.04840833333333</v>
      </c>
      <c r="H8" s="227" t="s">
        <v>44</v>
      </c>
      <c r="I8" s="228" t="s">
        <v>44</v>
      </c>
      <c r="J8" s="62" t="s">
        <v>44</v>
      </c>
      <c r="K8" s="240" t="s">
        <v>44</v>
      </c>
      <c r="L8" s="241" t="s">
        <v>44</v>
      </c>
      <c r="M8" s="68" t="s">
        <v>44</v>
      </c>
      <c r="O8" s="124" t="s">
        <v>45</v>
      </c>
      <c r="P8" s="113"/>
      <c r="Q8" s="150"/>
      <c r="R8" s="113"/>
      <c r="S8" s="113"/>
      <c r="T8" s="113"/>
      <c r="U8" s="152"/>
      <c r="V8" s="153"/>
      <c r="W8" s="153"/>
      <c r="X8" s="156"/>
      <c r="Y8" s="113"/>
      <c r="Z8" s="150"/>
      <c r="AA8" s="113"/>
      <c r="AB8" s="113"/>
      <c r="AC8" s="150"/>
      <c r="AD8" s="113"/>
      <c r="AE8" s="150"/>
      <c r="AF8" s="113"/>
      <c r="AG8" s="113"/>
      <c r="AH8" s="113"/>
      <c r="AI8" s="113"/>
      <c r="AK8" s="177"/>
      <c r="AL8" s="177"/>
    </row>
    <row r="9" s="3" customFormat="1" ht="50.1" customHeight="1" spans="1:43">
      <c r="A9" s="41" t="s">
        <v>46</v>
      </c>
      <c r="B9" s="57">
        <f>SUM(B10:B25)</f>
        <v>153012</v>
      </c>
      <c r="C9" s="226">
        <f>SUM(C10:C25)</f>
        <v>159060</v>
      </c>
      <c r="D9" s="68">
        <f t="shared" si="0"/>
        <v>1.03952631166183</v>
      </c>
      <c r="E9" s="57">
        <f>SUM(E10:E23)</f>
        <v>122883</v>
      </c>
      <c r="F9" s="228">
        <f>SUM(F10:F23)</f>
        <v>125809</v>
      </c>
      <c r="G9" s="62">
        <f t="shared" si="1"/>
        <v>1.02381126762856</v>
      </c>
      <c r="H9" s="227">
        <f t="shared" ref="H9:L9" si="2">SUM(H10:H25)</f>
        <v>24756</v>
      </c>
      <c r="I9" s="228">
        <f t="shared" si="2"/>
        <v>26458</v>
      </c>
      <c r="J9" s="62">
        <f t="shared" ref="J9:J13" si="3">I9/H9</f>
        <v>1.0687510098562</v>
      </c>
      <c r="K9" s="57">
        <f t="shared" si="2"/>
        <v>99690</v>
      </c>
      <c r="L9" s="58">
        <f t="shared" si="2"/>
        <v>12604</v>
      </c>
      <c r="M9" s="68">
        <f t="shared" ref="M9:M23" si="4">L9/K9</f>
        <v>0.126431939010934</v>
      </c>
      <c r="O9" s="124" t="s">
        <v>47</v>
      </c>
      <c r="P9" s="113"/>
      <c r="Q9" s="113"/>
      <c r="R9" s="113"/>
      <c r="S9" s="113"/>
      <c r="T9" s="113">
        <f>SUM(T10:T25)</f>
        <v>159060</v>
      </c>
      <c r="U9" s="113">
        <f t="shared" ref="U9:AA9" si="5">SUM(U10:U23)</f>
        <v>30846</v>
      </c>
      <c r="V9" s="113">
        <f t="shared" si="5"/>
        <v>111714</v>
      </c>
      <c r="W9" s="150"/>
      <c r="X9" s="150">
        <f t="shared" si="5"/>
        <v>142560</v>
      </c>
      <c r="Y9" s="150">
        <f t="shared" si="5"/>
        <v>6136</v>
      </c>
      <c r="Z9" s="150">
        <f t="shared" si="5"/>
        <v>142</v>
      </c>
      <c r="AA9" s="150">
        <f t="shared" si="5"/>
        <v>759</v>
      </c>
      <c r="AB9" s="150">
        <v>542</v>
      </c>
      <c r="AC9" s="150">
        <f t="shared" ref="AC9:AG9" si="6">SUM(AC10:AC23)</f>
        <v>0</v>
      </c>
      <c r="AD9" s="150">
        <f t="shared" si="6"/>
        <v>0</v>
      </c>
      <c r="AE9" s="150">
        <f t="shared" si="6"/>
        <v>3317</v>
      </c>
      <c r="AF9" s="150">
        <f t="shared" si="6"/>
        <v>1918</v>
      </c>
      <c r="AG9" s="150">
        <f t="shared" si="6"/>
        <v>522</v>
      </c>
      <c r="AH9" s="113"/>
      <c r="AI9" s="113">
        <f>SUM(AI10:AI23)</f>
        <v>23572</v>
      </c>
      <c r="AK9" s="178"/>
      <c r="AL9" s="178"/>
      <c r="AM9" s="179"/>
      <c r="AN9" s="179"/>
      <c r="AO9" s="179"/>
      <c r="AP9" s="179"/>
      <c r="AQ9" s="179"/>
    </row>
    <row r="10" s="4" customFormat="1" ht="45.95" customHeight="1" spans="1:43">
      <c r="A10" s="56" t="s">
        <v>48</v>
      </c>
      <c r="B10" s="57">
        <f>E10+H10</f>
        <v>9050</v>
      </c>
      <c r="C10" s="58">
        <f t="shared" ref="C10:C23" si="7">F10+I10</f>
        <v>9050</v>
      </c>
      <c r="D10" s="59">
        <f t="shared" si="0"/>
        <v>1</v>
      </c>
      <c r="E10" s="60">
        <v>7051</v>
      </c>
      <c r="F10" s="61">
        <f>P10+Q10</f>
        <v>6730</v>
      </c>
      <c r="G10" s="62">
        <f t="shared" si="1"/>
        <v>0.954474542618068</v>
      </c>
      <c r="H10" s="69">
        <v>1999</v>
      </c>
      <c r="I10" s="126">
        <f t="shared" ref="I10:I23" si="8">R10</f>
        <v>2320</v>
      </c>
      <c r="J10" s="62">
        <f t="shared" si="3"/>
        <v>1.16058029014507</v>
      </c>
      <c r="K10" s="60">
        <v>8773</v>
      </c>
      <c r="L10" s="127">
        <f t="shared" ref="L10:L23" si="9">S10</f>
        <v>1349</v>
      </c>
      <c r="M10" s="68">
        <f t="shared" si="4"/>
        <v>0.153767240396672</v>
      </c>
      <c r="O10" s="124" t="s">
        <v>48</v>
      </c>
      <c r="P10" s="113">
        <v>4205</v>
      </c>
      <c r="Q10" s="150">
        <v>2525</v>
      </c>
      <c r="R10" s="113">
        <v>2320</v>
      </c>
      <c r="S10" s="113">
        <v>1349</v>
      </c>
      <c r="T10" s="113">
        <f t="shared" ref="T10:T25" si="10">P10+Q10+R10</f>
        <v>9050</v>
      </c>
      <c r="U10" s="150">
        <v>2361</v>
      </c>
      <c r="V10" s="113">
        <v>6525</v>
      </c>
      <c r="W10" s="113"/>
      <c r="X10" s="113">
        <f t="shared" ref="X10:X23" si="11">U10+V10</f>
        <v>8886</v>
      </c>
      <c r="Y10" s="113">
        <f t="shared" ref="Y10:Y23" si="12">Z10+AA10+AC10+AD10+AE10+AF10</f>
        <v>164</v>
      </c>
      <c r="Z10" s="150">
        <v>0</v>
      </c>
      <c r="AA10" s="113">
        <v>0</v>
      </c>
      <c r="AB10" s="113"/>
      <c r="AC10" s="150">
        <v>0</v>
      </c>
      <c r="AD10" s="113">
        <v>0</v>
      </c>
      <c r="AE10" s="150">
        <v>164</v>
      </c>
      <c r="AF10" s="113">
        <v>0</v>
      </c>
      <c r="AG10" s="113"/>
      <c r="AH10" s="113">
        <f t="shared" ref="AH10:AH23" si="13">U10+V10+Z10+AA10+AC10+AD10+AE10+AF10</f>
        <v>9050</v>
      </c>
      <c r="AI10" s="113">
        <v>2525</v>
      </c>
      <c r="AK10" s="180"/>
      <c r="AL10" s="181"/>
      <c r="AM10" s="182"/>
      <c r="AN10" s="181"/>
      <c r="AO10" s="182"/>
      <c r="AP10" s="192"/>
      <c r="AQ10" s="192"/>
    </row>
    <row r="11" s="4" customFormat="1" ht="45.95" customHeight="1" spans="1:43">
      <c r="A11" s="41" t="s">
        <v>49</v>
      </c>
      <c r="B11" s="57">
        <f t="shared" ref="B11:B15" si="14">E11</f>
        <v>11061</v>
      </c>
      <c r="C11" s="226">
        <f t="shared" si="7"/>
        <v>12189</v>
      </c>
      <c r="D11" s="64">
        <f t="shared" si="0"/>
        <v>1.10197992948196</v>
      </c>
      <c r="E11" s="60">
        <v>11061</v>
      </c>
      <c r="F11" s="61">
        <f t="shared" ref="F10:F23" si="15">P11+Q11</f>
        <v>12189</v>
      </c>
      <c r="G11" s="62">
        <f t="shared" si="1"/>
        <v>1.10197992948196</v>
      </c>
      <c r="H11" s="67" t="s">
        <v>44</v>
      </c>
      <c r="I11" s="126">
        <f t="shared" si="8"/>
        <v>0</v>
      </c>
      <c r="J11" s="62" t="s">
        <v>44</v>
      </c>
      <c r="K11" s="60">
        <v>11020</v>
      </c>
      <c r="L11" s="127">
        <f t="shared" si="9"/>
        <v>1197</v>
      </c>
      <c r="M11" s="68">
        <f t="shared" si="4"/>
        <v>0.108620689655172</v>
      </c>
      <c r="O11" s="124" t="s">
        <v>50</v>
      </c>
      <c r="P11" s="113">
        <v>9937</v>
      </c>
      <c r="Q11" s="150">
        <v>2252</v>
      </c>
      <c r="R11" s="113"/>
      <c r="S11" s="113">
        <v>1197</v>
      </c>
      <c r="T11" s="113">
        <f t="shared" si="10"/>
        <v>12189</v>
      </c>
      <c r="U11" s="150">
        <v>2252</v>
      </c>
      <c r="V11" s="113">
        <f>7153+1757</f>
        <v>8910</v>
      </c>
      <c r="W11" s="113">
        <v>1197</v>
      </c>
      <c r="X11" s="113">
        <f t="shared" si="11"/>
        <v>11162</v>
      </c>
      <c r="Y11" s="113">
        <f t="shared" si="12"/>
        <v>1027</v>
      </c>
      <c r="Z11" s="150">
        <v>0</v>
      </c>
      <c r="AA11" s="113">
        <v>0</v>
      </c>
      <c r="AB11" s="113"/>
      <c r="AC11" s="150">
        <v>0</v>
      </c>
      <c r="AD11" s="113">
        <v>0</v>
      </c>
      <c r="AE11" s="150">
        <v>0</v>
      </c>
      <c r="AF11" s="113">
        <v>1027</v>
      </c>
      <c r="AG11" s="113"/>
      <c r="AH11" s="113">
        <f t="shared" si="13"/>
        <v>12189</v>
      </c>
      <c r="AI11" s="113">
        <v>2252</v>
      </c>
      <c r="AJ11" s="183"/>
      <c r="AK11" s="180"/>
      <c r="AL11" s="184"/>
      <c r="AM11" s="182"/>
      <c r="AN11" s="184"/>
      <c r="AO11" s="182"/>
      <c r="AP11" s="192"/>
      <c r="AQ11" s="192"/>
    </row>
    <row r="12" s="4" customFormat="1" ht="45.95" customHeight="1" spans="1:43">
      <c r="A12" s="41" t="s">
        <v>51</v>
      </c>
      <c r="B12" s="57">
        <f t="shared" si="14"/>
        <v>5984</v>
      </c>
      <c r="C12" s="226">
        <f t="shared" si="7"/>
        <v>6025</v>
      </c>
      <c r="D12" s="59">
        <f t="shared" si="0"/>
        <v>1.00685160427807</v>
      </c>
      <c r="E12" s="60">
        <v>5984</v>
      </c>
      <c r="F12" s="61">
        <f t="shared" si="15"/>
        <v>6025</v>
      </c>
      <c r="G12" s="62">
        <f t="shared" si="1"/>
        <v>1.00685160427807</v>
      </c>
      <c r="H12" s="67" t="s">
        <v>44</v>
      </c>
      <c r="I12" s="126">
        <f t="shared" si="8"/>
        <v>0</v>
      </c>
      <c r="J12" s="62" t="s">
        <v>44</v>
      </c>
      <c r="K12" s="60">
        <v>4850</v>
      </c>
      <c r="L12" s="127">
        <f t="shared" si="9"/>
        <v>1940</v>
      </c>
      <c r="M12" s="68">
        <f t="shared" si="4"/>
        <v>0.4</v>
      </c>
      <c r="O12" s="124" t="s">
        <v>52</v>
      </c>
      <c r="P12" s="113">
        <v>3590</v>
      </c>
      <c r="Q12" s="150">
        <v>2435</v>
      </c>
      <c r="R12" s="113"/>
      <c r="S12" s="113">
        <v>1940</v>
      </c>
      <c r="T12" s="113">
        <f t="shared" si="10"/>
        <v>6025</v>
      </c>
      <c r="U12" s="150">
        <v>994</v>
      </c>
      <c r="V12" s="113">
        <v>3143</v>
      </c>
      <c r="W12" s="113">
        <v>1940</v>
      </c>
      <c r="X12" s="113">
        <f t="shared" si="11"/>
        <v>4137</v>
      </c>
      <c r="Y12" s="113">
        <f t="shared" si="12"/>
        <v>1888</v>
      </c>
      <c r="Z12" s="150">
        <v>0</v>
      </c>
      <c r="AA12" s="113">
        <v>0</v>
      </c>
      <c r="AB12" s="113"/>
      <c r="AC12" s="150">
        <v>0</v>
      </c>
      <c r="AD12" s="113">
        <v>0</v>
      </c>
      <c r="AE12" s="157">
        <v>1441</v>
      </c>
      <c r="AF12" s="162">
        <v>447</v>
      </c>
      <c r="AG12" s="113"/>
      <c r="AH12" s="113">
        <f t="shared" si="13"/>
        <v>6025</v>
      </c>
      <c r="AI12" s="113">
        <v>2369</v>
      </c>
      <c r="AK12" s="180"/>
      <c r="AL12" s="184"/>
      <c r="AM12" s="182"/>
      <c r="AN12" s="184"/>
      <c r="AO12" s="182"/>
      <c r="AP12" s="192"/>
      <c r="AQ12" s="192"/>
    </row>
    <row r="13" s="4" customFormat="1" ht="45.95" customHeight="1" spans="1:43">
      <c r="A13" s="56" t="s">
        <v>53</v>
      </c>
      <c r="B13" s="57">
        <f>E13+H13</f>
        <v>4099</v>
      </c>
      <c r="C13" s="58">
        <f t="shared" si="7"/>
        <v>4099</v>
      </c>
      <c r="D13" s="59">
        <f t="shared" si="0"/>
        <v>1</v>
      </c>
      <c r="E13" s="60">
        <v>3766</v>
      </c>
      <c r="F13" s="61">
        <f t="shared" si="15"/>
        <v>3766</v>
      </c>
      <c r="G13" s="62">
        <f t="shared" si="1"/>
        <v>1</v>
      </c>
      <c r="H13" s="69">
        <v>333</v>
      </c>
      <c r="I13" s="126">
        <f t="shared" si="8"/>
        <v>333</v>
      </c>
      <c r="J13" s="62">
        <f t="shared" si="3"/>
        <v>1</v>
      </c>
      <c r="K13" s="60">
        <v>8402</v>
      </c>
      <c r="L13" s="127">
        <f t="shared" si="9"/>
        <v>1991</v>
      </c>
      <c r="M13" s="68">
        <f t="shared" si="4"/>
        <v>0.236967388716972</v>
      </c>
      <c r="O13" s="128" t="s">
        <v>53</v>
      </c>
      <c r="P13" s="113">
        <v>2186</v>
      </c>
      <c r="Q13" s="150">
        <v>1580</v>
      </c>
      <c r="R13" s="103">
        <v>333</v>
      </c>
      <c r="S13" s="113">
        <v>1991</v>
      </c>
      <c r="T13" s="113">
        <f t="shared" si="10"/>
        <v>4099</v>
      </c>
      <c r="U13" s="150">
        <v>601</v>
      </c>
      <c r="V13" s="113">
        <v>2255</v>
      </c>
      <c r="W13" s="113">
        <v>1981</v>
      </c>
      <c r="X13" s="113">
        <f t="shared" si="11"/>
        <v>2856</v>
      </c>
      <c r="Y13" s="113">
        <f t="shared" si="12"/>
        <v>1243</v>
      </c>
      <c r="Z13" s="150">
        <v>0</v>
      </c>
      <c r="AA13" s="113">
        <v>0</v>
      </c>
      <c r="AB13" s="113"/>
      <c r="AC13" s="150">
        <v>0</v>
      </c>
      <c r="AD13" s="113">
        <v>0</v>
      </c>
      <c r="AE13" s="157">
        <v>979</v>
      </c>
      <c r="AF13" s="162">
        <v>264</v>
      </c>
      <c r="AG13" s="113">
        <v>10</v>
      </c>
      <c r="AH13" s="113">
        <f t="shared" si="13"/>
        <v>4099</v>
      </c>
      <c r="AI13" s="113">
        <v>0</v>
      </c>
      <c r="AJ13" s="185" t="s">
        <v>54</v>
      </c>
      <c r="AK13" s="180"/>
      <c r="AL13" s="181"/>
      <c r="AM13" s="182"/>
      <c r="AN13" s="181"/>
      <c r="AO13" s="182"/>
      <c r="AP13" s="192"/>
      <c r="AQ13" s="192"/>
    </row>
    <row r="14" s="4" customFormat="1" ht="45.95" customHeight="1" spans="1:43">
      <c r="A14" s="41" t="s">
        <v>55</v>
      </c>
      <c r="B14" s="57">
        <f t="shared" si="14"/>
        <v>241</v>
      </c>
      <c r="C14" s="226">
        <f t="shared" si="7"/>
        <v>241</v>
      </c>
      <c r="D14" s="59">
        <f t="shared" si="0"/>
        <v>1</v>
      </c>
      <c r="E14" s="60">
        <v>241</v>
      </c>
      <c r="F14" s="61">
        <f t="shared" si="15"/>
        <v>241</v>
      </c>
      <c r="G14" s="62">
        <f t="shared" si="1"/>
        <v>1</v>
      </c>
      <c r="H14" s="67" t="s">
        <v>44</v>
      </c>
      <c r="I14" s="126">
        <f t="shared" si="8"/>
        <v>0</v>
      </c>
      <c r="J14" s="62" t="s">
        <v>44</v>
      </c>
      <c r="K14" s="60">
        <v>439</v>
      </c>
      <c r="L14" s="127">
        <f t="shared" si="9"/>
        <v>0</v>
      </c>
      <c r="M14" s="68">
        <f t="shared" si="4"/>
        <v>0</v>
      </c>
      <c r="O14" s="124" t="s">
        <v>56</v>
      </c>
      <c r="P14" s="113"/>
      <c r="Q14" s="150">
        <v>241</v>
      </c>
      <c r="R14" s="113"/>
      <c r="S14" s="113">
        <v>0</v>
      </c>
      <c r="T14" s="113">
        <f t="shared" si="10"/>
        <v>241</v>
      </c>
      <c r="U14" s="150">
        <v>241</v>
      </c>
      <c r="V14" s="113">
        <v>0</v>
      </c>
      <c r="W14" s="113"/>
      <c r="X14" s="113">
        <f t="shared" si="11"/>
        <v>241</v>
      </c>
      <c r="Y14" s="113">
        <f t="shared" si="12"/>
        <v>0</v>
      </c>
      <c r="Z14" s="150">
        <v>0</v>
      </c>
      <c r="AA14" s="113">
        <v>0</v>
      </c>
      <c r="AB14" s="113"/>
      <c r="AC14" s="150">
        <v>0</v>
      </c>
      <c r="AD14" s="113">
        <v>0</v>
      </c>
      <c r="AE14" s="150">
        <v>0</v>
      </c>
      <c r="AF14" s="113">
        <v>0</v>
      </c>
      <c r="AG14" s="113"/>
      <c r="AH14" s="113">
        <f t="shared" si="13"/>
        <v>241</v>
      </c>
      <c r="AI14" s="113">
        <v>241</v>
      </c>
      <c r="AK14" s="180"/>
      <c r="AL14" s="184"/>
      <c r="AM14" s="182"/>
      <c r="AN14" s="184"/>
      <c r="AO14" s="182"/>
      <c r="AP14" s="192"/>
      <c r="AQ14" s="192"/>
    </row>
    <row r="15" s="4" customFormat="1" ht="45.95" customHeight="1" spans="1:43">
      <c r="A15" s="41" t="s">
        <v>57</v>
      </c>
      <c r="B15" s="57">
        <f t="shared" si="14"/>
        <v>1514</v>
      </c>
      <c r="C15" s="226">
        <f t="shared" si="7"/>
        <v>1514</v>
      </c>
      <c r="D15" s="59">
        <f t="shared" si="0"/>
        <v>1</v>
      </c>
      <c r="E15" s="60">
        <v>1514</v>
      </c>
      <c r="F15" s="61">
        <f t="shared" si="15"/>
        <v>1514</v>
      </c>
      <c r="G15" s="62">
        <f t="shared" si="1"/>
        <v>1</v>
      </c>
      <c r="H15" s="67" t="s">
        <v>44</v>
      </c>
      <c r="I15" s="126">
        <f t="shared" si="8"/>
        <v>0</v>
      </c>
      <c r="J15" s="62" t="s">
        <v>44</v>
      </c>
      <c r="K15" s="60">
        <v>1541</v>
      </c>
      <c r="L15" s="127">
        <f t="shared" si="9"/>
        <v>0</v>
      </c>
      <c r="M15" s="68">
        <f t="shared" si="4"/>
        <v>0</v>
      </c>
      <c r="O15" s="124" t="s">
        <v>58</v>
      </c>
      <c r="P15" s="113">
        <v>1514</v>
      </c>
      <c r="Q15" s="150"/>
      <c r="R15" s="113"/>
      <c r="S15" s="113">
        <v>0</v>
      </c>
      <c r="T15" s="113">
        <f t="shared" si="10"/>
        <v>1514</v>
      </c>
      <c r="U15" s="150"/>
      <c r="V15" s="113">
        <v>1514</v>
      </c>
      <c r="W15" s="113"/>
      <c r="X15" s="113">
        <f t="shared" si="11"/>
        <v>1514</v>
      </c>
      <c r="Y15" s="113">
        <f t="shared" si="12"/>
        <v>0</v>
      </c>
      <c r="Z15" s="150"/>
      <c r="AA15" s="113"/>
      <c r="AB15" s="113"/>
      <c r="AC15" s="150"/>
      <c r="AD15" s="113"/>
      <c r="AE15" s="150"/>
      <c r="AF15" s="113"/>
      <c r="AG15" s="113"/>
      <c r="AH15" s="113">
        <f t="shared" si="13"/>
        <v>1514</v>
      </c>
      <c r="AI15" s="113"/>
      <c r="AK15" s="180"/>
      <c r="AL15" s="184"/>
      <c r="AM15" s="182"/>
      <c r="AN15" s="184"/>
      <c r="AO15" s="182"/>
      <c r="AP15" s="192"/>
      <c r="AQ15" s="192"/>
    </row>
    <row r="16" s="4" customFormat="1" ht="45.95" customHeight="1" spans="1:43">
      <c r="A16" s="41" t="s">
        <v>59</v>
      </c>
      <c r="B16" s="57">
        <f t="shared" ref="B16:B20" si="16">E16+H16</f>
        <v>8700</v>
      </c>
      <c r="C16" s="226">
        <f t="shared" si="7"/>
        <v>9870</v>
      </c>
      <c r="D16" s="59">
        <f t="shared" si="0"/>
        <v>1.13448275862069</v>
      </c>
      <c r="E16" s="60">
        <v>6791</v>
      </c>
      <c r="F16" s="61">
        <f t="shared" si="15"/>
        <v>7912</v>
      </c>
      <c r="G16" s="62">
        <f t="shared" si="1"/>
        <v>1.16507141805331</v>
      </c>
      <c r="H16" s="69">
        <v>1909</v>
      </c>
      <c r="I16" s="126">
        <f t="shared" si="8"/>
        <v>1958</v>
      </c>
      <c r="J16" s="62">
        <f t="shared" ref="J16:J20" si="17">I16/H16</f>
        <v>1.02566788894709</v>
      </c>
      <c r="K16" s="60">
        <v>3141</v>
      </c>
      <c r="L16" s="127">
        <f t="shared" si="9"/>
        <v>0</v>
      </c>
      <c r="M16" s="68">
        <f t="shared" si="4"/>
        <v>0</v>
      </c>
      <c r="O16" s="128" t="s">
        <v>60</v>
      </c>
      <c r="P16" s="113">
        <v>6413</v>
      </c>
      <c r="Q16" s="150">
        <v>1499</v>
      </c>
      <c r="R16" s="113">
        <v>1958</v>
      </c>
      <c r="S16" s="113">
        <v>0</v>
      </c>
      <c r="T16" s="113">
        <f t="shared" si="10"/>
        <v>9870</v>
      </c>
      <c r="U16" s="157">
        <v>1466</v>
      </c>
      <c r="V16" s="113">
        <v>8219</v>
      </c>
      <c r="W16" s="113"/>
      <c r="X16" s="113">
        <f t="shared" si="11"/>
        <v>9685</v>
      </c>
      <c r="Y16" s="113">
        <f t="shared" si="12"/>
        <v>185</v>
      </c>
      <c r="Z16" s="150"/>
      <c r="AA16" s="113"/>
      <c r="AB16" s="113"/>
      <c r="AC16" s="150"/>
      <c r="AD16" s="113"/>
      <c r="AE16" s="157">
        <v>33</v>
      </c>
      <c r="AF16" s="162">
        <v>152</v>
      </c>
      <c r="AG16" s="113"/>
      <c r="AH16" s="113">
        <f t="shared" si="13"/>
        <v>9870</v>
      </c>
      <c r="AI16" s="113">
        <v>188</v>
      </c>
      <c r="AK16" s="180"/>
      <c r="AL16" s="184"/>
      <c r="AM16" s="182"/>
      <c r="AN16" s="184"/>
      <c r="AO16" s="182"/>
      <c r="AP16" s="192"/>
      <c r="AQ16" s="192"/>
    </row>
    <row r="17" s="5" customFormat="1" ht="45.95" customHeight="1" spans="1:43">
      <c r="A17" s="56" t="s">
        <v>61</v>
      </c>
      <c r="B17" s="57">
        <f t="shared" ref="B17:B21" si="18">E17</f>
        <v>2848</v>
      </c>
      <c r="C17" s="58">
        <f t="shared" si="7"/>
        <v>3139</v>
      </c>
      <c r="D17" s="59">
        <f t="shared" si="0"/>
        <v>1.10217696629213</v>
      </c>
      <c r="E17" s="60">
        <v>2848</v>
      </c>
      <c r="F17" s="61">
        <f t="shared" si="15"/>
        <v>3139</v>
      </c>
      <c r="G17" s="62">
        <f t="shared" si="1"/>
        <v>1.10217696629213</v>
      </c>
      <c r="H17" s="67" t="s">
        <v>44</v>
      </c>
      <c r="I17" s="126">
        <f t="shared" si="8"/>
        <v>0</v>
      </c>
      <c r="J17" s="62" t="s">
        <v>44</v>
      </c>
      <c r="K17" s="60">
        <v>4952</v>
      </c>
      <c r="L17" s="127">
        <f t="shared" si="9"/>
        <v>920</v>
      </c>
      <c r="M17" s="68">
        <f t="shared" si="4"/>
        <v>0.18578352180937</v>
      </c>
      <c r="N17" s="4"/>
      <c r="O17" s="124" t="s">
        <v>61</v>
      </c>
      <c r="P17" s="129">
        <v>840</v>
      </c>
      <c r="Q17" s="158">
        <v>2299</v>
      </c>
      <c r="R17" s="113"/>
      <c r="S17" s="129">
        <v>920</v>
      </c>
      <c r="T17" s="113">
        <f t="shared" si="10"/>
        <v>3139</v>
      </c>
      <c r="U17" s="158">
        <v>2299</v>
      </c>
      <c r="V17" s="129">
        <v>840</v>
      </c>
      <c r="W17" s="129">
        <v>920</v>
      </c>
      <c r="X17" s="113">
        <f t="shared" si="11"/>
        <v>3139</v>
      </c>
      <c r="Y17" s="113">
        <f t="shared" si="12"/>
        <v>0</v>
      </c>
      <c r="Z17" s="158"/>
      <c r="AA17" s="129"/>
      <c r="AB17" s="129"/>
      <c r="AC17" s="158"/>
      <c r="AD17" s="129"/>
      <c r="AE17" s="158"/>
      <c r="AF17" s="129"/>
      <c r="AG17" s="129"/>
      <c r="AH17" s="113">
        <f t="shared" si="13"/>
        <v>3139</v>
      </c>
      <c r="AI17" s="129">
        <v>2152</v>
      </c>
      <c r="AJ17" s="183"/>
      <c r="AK17" s="180"/>
      <c r="AL17" s="181"/>
      <c r="AM17" s="182"/>
      <c r="AN17" s="181"/>
      <c r="AO17" s="182"/>
      <c r="AP17" s="200"/>
      <c r="AQ17" s="192"/>
    </row>
    <row r="18" s="4" customFormat="1" ht="45.95" customHeight="1" spans="1:43">
      <c r="A18" s="41" t="s">
        <v>62</v>
      </c>
      <c r="B18" s="57">
        <f t="shared" si="18"/>
        <v>6178</v>
      </c>
      <c r="C18" s="226">
        <f t="shared" si="7"/>
        <v>6178</v>
      </c>
      <c r="D18" s="59">
        <f t="shared" si="0"/>
        <v>1</v>
      </c>
      <c r="E18" s="60">
        <v>6178</v>
      </c>
      <c r="F18" s="61">
        <f t="shared" si="15"/>
        <v>6178</v>
      </c>
      <c r="G18" s="62">
        <f t="shared" si="1"/>
        <v>1</v>
      </c>
      <c r="H18" s="67" t="s">
        <v>44</v>
      </c>
      <c r="I18" s="126">
        <f t="shared" si="8"/>
        <v>0</v>
      </c>
      <c r="J18" s="62" t="s">
        <v>44</v>
      </c>
      <c r="K18" s="60">
        <v>2401</v>
      </c>
      <c r="L18" s="127">
        <f t="shared" si="9"/>
        <v>440</v>
      </c>
      <c r="M18" s="68">
        <f t="shared" si="4"/>
        <v>0.183256976259892</v>
      </c>
      <c r="O18" s="124" t="s">
        <v>63</v>
      </c>
      <c r="P18" s="130">
        <v>4648</v>
      </c>
      <c r="Q18" s="159">
        <v>1530</v>
      </c>
      <c r="R18" s="130"/>
      <c r="S18" s="160">
        <v>440</v>
      </c>
      <c r="T18" s="113">
        <f t="shared" si="10"/>
        <v>6178</v>
      </c>
      <c r="U18" s="161">
        <v>1530</v>
      </c>
      <c r="V18" s="160">
        <v>4648</v>
      </c>
      <c r="W18" s="160">
        <v>440</v>
      </c>
      <c r="X18" s="113">
        <f t="shared" si="11"/>
        <v>6178</v>
      </c>
      <c r="Y18" s="113">
        <f t="shared" si="12"/>
        <v>0</v>
      </c>
      <c r="Z18" s="161"/>
      <c r="AA18" s="160"/>
      <c r="AB18" s="160"/>
      <c r="AC18" s="161"/>
      <c r="AD18" s="160"/>
      <c r="AE18" s="161"/>
      <c r="AF18" s="160"/>
      <c r="AG18" s="160"/>
      <c r="AH18" s="113">
        <f t="shared" si="13"/>
        <v>6178</v>
      </c>
      <c r="AI18" s="130">
        <v>670</v>
      </c>
      <c r="AK18" s="186"/>
      <c r="AL18" s="184"/>
      <c r="AM18" s="182"/>
      <c r="AN18" s="184"/>
      <c r="AO18" s="182"/>
      <c r="AP18" s="192"/>
      <c r="AQ18" s="192"/>
    </row>
    <row r="19" s="6" customFormat="1" ht="45.95" customHeight="1" spans="1:43">
      <c r="A19" s="56" t="s">
        <v>64</v>
      </c>
      <c r="B19" s="57">
        <f t="shared" si="16"/>
        <v>53472</v>
      </c>
      <c r="C19" s="58">
        <f t="shared" si="7"/>
        <v>57161</v>
      </c>
      <c r="D19" s="59">
        <f t="shared" si="0"/>
        <v>1.06898937761819</v>
      </c>
      <c r="E19" s="60">
        <v>44714</v>
      </c>
      <c r="F19" s="61">
        <f t="shared" si="15"/>
        <v>46268</v>
      </c>
      <c r="G19" s="62">
        <f t="shared" si="1"/>
        <v>1.03475421568189</v>
      </c>
      <c r="H19" s="69">
        <v>8758</v>
      </c>
      <c r="I19" s="126">
        <f t="shared" si="8"/>
        <v>10893</v>
      </c>
      <c r="J19" s="62">
        <f t="shared" si="17"/>
        <v>1.24377711806348</v>
      </c>
      <c r="K19" s="60">
        <v>23036</v>
      </c>
      <c r="L19" s="127">
        <f t="shared" si="9"/>
        <v>484</v>
      </c>
      <c r="M19" s="68">
        <f t="shared" si="4"/>
        <v>0.0210105921166869</v>
      </c>
      <c r="O19" s="128" t="s">
        <v>64</v>
      </c>
      <c r="P19" s="113">
        <v>36728</v>
      </c>
      <c r="Q19" s="150">
        <v>9540</v>
      </c>
      <c r="R19" s="113">
        <v>10893</v>
      </c>
      <c r="S19" s="113">
        <v>484</v>
      </c>
      <c r="T19" s="113">
        <f t="shared" si="10"/>
        <v>57161</v>
      </c>
      <c r="U19" s="150">
        <v>9540</v>
      </c>
      <c r="V19" s="113">
        <v>47621</v>
      </c>
      <c r="W19" s="113">
        <v>484</v>
      </c>
      <c r="X19" s="113">
        <f t="shared" si="11"/>
        <v>57161</v>
      </c>
      <c r="Y19" s="113">
        <f t="shared" si="12"/>
        <v>0</v>
      </c>
      <c r="Z19" s="157"/>
      <c r="AA19" s="162"/>
      <c r="AB19" s="162"/>
      <c r="AC19" s="157"/>
      <c r="AD19" s="162"/>
      <c r="AE19" s="157">
        <v>0</v>
      </c>
      <c r="AF19" s="162"/>
      <c r="AG19" s="162"/>
      <c r="AH19" s="113">
        <f t="shared" si="13"/>
        <v>57161</v>
      </c>
      <c r="AI19" s="162">
        <f>14481-6827</f>
        <v>7654</v>
      </c>
      <c r="AJ19" s="187" t="s">
        <v>65</v>
      </c>
      <c r="AK19" s="188"/>
      <c r="AL19" s="189"/>
      <c r="AM19" s="190"/>
      <c r="AN19" s="189"/>
      <c r="AO19" s="190"/>
      <c r="AP19" s="201"/>
      <c r="AQ19" s="201"/>
    </row>
    <row r="20" s="4" customFormat="1" ht="45.95" customHeight="1" spans="1:43">
      <c r="A20" s="56" t="s">
        <v>66</v>
      </c>
      <c r="B20" s="57">
        <f t="shared" si="16"/>
        <v>16740</v>
      </c>
      <c r="C20" s="58">
        <f t="shared" si="7"/>
        <v>16740</v>
      </c>
      <c r="D20" s="59">
        <f t="shared" si="0"/>
        <v>1</v>
      </c>
      <c r="E20" s="60">
        <v>12303</v>
      </c>
      <c r="F20" s="61">
        <f t="shared" si="15"/>
        <v>12303</v>
      </c>
      <c r="G20" s="62">
        <f t="shared" si="1"/>
        <v>1</v>
      </c>
      <c r="H20" s="69">
        <v>4437</v>
      </c>
      <c r="I20" s="126">
        <f t="shared" si="8"/>
        <v>4437</v>
      </c>
      <c r="J20" s="62">
        <f t="shared" si="17"/>
        <v>1</v>
      </c>
      <c r="K20" s="60">
        <v>15124</v>
      </c>
      <c r="L20" s="127">
        <f t="shared" si="9"/>
        <v>1983</v>
      </c>
      <c r="M20" s="68">
        <f t="shared" si="4"/>
        <v>0.13111610685004</v>
      </c>
      <c r="O20" s="124" t="s">
        <v>66</v>
      </c>
      <c r="P20" s="113">
        <v>9258</v>
      </c>
      <c r="Q20" s="150">
        <v>3045</v>
      </c>
      <c r="R20" s="113">
        <v>4437</v>
      </c>
      <c r="S20" s="113">
        <v>1983</v>
      </c>
      <c r="T20" s="113">
        <f t="shared" si="10"/>
        <v>16740</v>
      </c>
      <c r="U20" s="150">
        <v>2903</v>
      </c>
      <c r="V20" s="113">
        <v>12908</v>
      </c>
      <c r="W20" s="162">
        <v>1801</v>
      </c>
      <c r="X20" s="113">
        <f t="shared" si="11"/>
        <v>15811</v>
      </c>
      <c r="Y20" s="113">
        <f t="shared" si="12"/>
        <v>929</v>
      </c>
      <c r="Z20" s="150">
        <v>142</v>
      </c>
      <c r="AA20" s="113">
        <v>759</v>
      </c>
      <c r="AB20" s="162">
        <v>182</v>
      </c>
      <c r="AC20" s="150"/>
      <c r="AD20" s="113"/>
      <c r="AE20" s="150"/>
      <c r="AF20" s="113">
        <v>28</v>
      </c>
      <c r="AG20" s="113">
        <v>512</v>
      </c>
      <c r="AH20" s="113">
        <f t="shared" si="13"/>
        <v>16740</v>
      </c>
      <c r="AI20" s="113">
        <v>1685</v>
      </c>
      <c r="AJ20" s="192"/>
      <c r="AK20" s="193"/>
      <c r="AL20" s="184"/>
      <c r="AM20" s="182"/>
      <c r="AN20" s="184"/>
      <c r="AO20" s="182"/>
      <c r="AP20" s="192"/>
      <c r="AQ20" s="192"/>
    </row>
    <row r="21" s="6" customFormat="1" ht="45.95" customHeight="1" spans="1:43">
      <c r="A21" s="56" t="s">
        <v>67</v>
      </c>
      <c r="B21" s="57">
        <f t="shared" si="18"/>
        <v>3125</v>
      </c>
      <c r="C21" s="58">
        <f t="shared" si="7"/>
        <v>3125</v>
      </c>
      <c r="D21" s="59">
        <f t="shared" si="0"/>
        <v>1</v>
      </c>
      <c r="E21" s="60">
        <f>3855-730</f>
        <v>3125</v>
      </c>
      <c r="F21" s="61">
        <f t="shared" si="15"/>
        <v>3125</v>
      </c>
      <c r="G21" s="62">
        <f t="shared" si="1"/>
        <v>1</v>
      </c>
      <c r="H21" s="67" t="s">
        <v>44</v>
      </c>
      <c r="I21" s="126">
        <f t="shared" si="8"/>
        <v>0</v>
      </c>
      <c r="J21" s="62" t="s">
        <v>44</v>
      </c>
      <c r="K21" s="60">
        <v>956</v>
      </c>
      <c r="L21" s="127">
        <f t="shared" si="9"/>
        <v>0</v>
      </c>
      <c r="M21" s="68">
        <f t="shared" si="4"/>
        <v>0</v>
      </c>
      <c r="O21" s="124" t="s">
        <v>67</v>
      </c>
      <c r="P21" s="109">
        <f>2564-48</f>
        <v>2516</v>
      </c>
      <c r="Q21" s="147">
        <f>1161-552</f>
        <v>609</v>
      </c>
      <c r="R21" s="109"/>
      <c r="S21" s="109">
        <v>0</v>
      </c>
      <c r="T21" s="113">
        <f t="shared" si="10"/>
        <v>3125</v>
      </c>
      <c r="U21" s="163">
        <v>609</v>
      </c>
      <c r="V21" s="164">
        <v>2516</v>
      </c>
      <c r="W21" s="165"/>
      <c r="X21" s="113">
        <f t="shared" si="11"/>
        <v>3125</v>
      </c>
      <c r="Y21" s="113">
        <f t="shared" si="12"/>
        <v>0</v>
      </c>
      <c r="Z21" s="173"/>
      <c r="AA21" s="165"/>
      <c r="AB21" s="165"/>
      <c r="AC21" s="173"/>
      <c r="AD21" s="165"/>
      <c r="AE21" s="173"/>
      <c r="AF21" s="165"/>
      <c r="AG21" s="165"/>
      <c r="AH21" s="113">
        <f t="shared" si="13"/>
        <v>3125</v>
      </c>
      <c r="AI21" s="165">
        <v>609</v>
      </c>
      <c r="AK21" s="188"/>
      <c r="AL21" s="189"/>
      <c r="AM21" s="190"/>
      <c r="AN21" s="189"/>
      <c r="AO21" s="190"/>
      <c r="AP21" s="201"/>
      <c r="AQ21" s="201"/>
    </row>
    <row r="22" s="4" customFormat="1" ht="45.95" customHeight="1" spans="1:43">
      <c r="A22" s="41" t="s">
        <v>68</v>
      </c>
      <c r="B22" s="57">
        <f>E22+H22</f>
        <v>6657</v>
      </c>
      <c r="C22" s="226">
        <f t="shared" si="7"/>
        <v>4107</v>
      </c>
      <c r="D22" s="68">
        <f t="shared" si="0"/>
        <v>0.616944569625958</v>
      </c>
      <c r="E22" s="60">
        <v>5995</v>
      </c>
      <c r="F22" s="61">
        <f t="shared" si="15"/>
        <v>4107</v>
      </c>
      <c r="G22" s="62">
        <f t="shared" si="1"/>
        <v>0.685070892410342</v>
      </c>
      <c r="H22" s="69">
        <v>662</v>
      </c>
      <c r="I22" s="126">
        <f t="shared" si="8"/>
        <v>0</v>
      </c>
      <c r="J22" s="62">
        <f t="shared" ref="J22:J25" si="19">I22/H22</f>
        <v>0</v>
      </c>
      <c r="K22" s="60">
        <v>3506</v>
      </c>
      <c r="L22" s="127">
        <f t="shared" si="9"/>
        <v>0</v>
      </c>
      <c r="M22" s="68">
        <f t="shared" si="4"/>
        <v>0</v>
      </c>
      <c r="O22" s="124" t="s">
        <v>69</v>
      </c>
      <c r="P22" s="113">
        <v>1376</v>
      </c>
      <c r="Q22" s="150">
        <v>2731</v>
      </c>
      <c r="R22" s="103"/>
      <c r="S22" s="113">
        <v>0</v>
      </c>
      <c r="T22" s="113">
        <f t="shared" si="10"/>
        <v>4107</v>
      </c>
      <c r="U22" s="150">
        <v>2731</v>
      </c>
      <c r="V22" s="113">
        <v>1376</v>
      </c>
      <c r="W22" s="113"/>
      <c r="X22" s="113">
        <f t="shared" si="11"/>
        <v>4107</v>
      </c>
      <c r="Y22" s="113">
        <f t="shared" si="12"/>
        <v>0</v>
      </c>
      <c r="Z22" s="150"/>
      <c r="AA22" s="113"/>
      <c r="AB22" s="113"/>
      <c r="AC22" s="150"/>
      <c r="AD22" s="113"/>
      <c r="AE22" s="150"/>
      <c r="AF22" s="113"/>
      <c r="AG22" s="113"/>
      <c r="AH22" s="113">
        <f t="shared" si="13"/>
        <v>4107</v>
      </c>
      <c r="AI22" s="113">
        <v>308</v>
      </c>
      <c r="AK22" s="180"/>
      <c r="AL22" s="184"/>
      <c r="AM22" s="182"/>
      <c r="AN22" s="184"/>
      <c r="AO22" s="182"/>
      <c r="AP22" s="192"/>
      <c r="AQ22" s="192"/>
    </row>
    <row r="23" s="4" customFormat="1" ht="45.95" customHeight="1" spans="1:43">
      <c r="A23" s="70" t="s">
        <v>70</v>
      </c>
      <c r="B23" s="71">
        <f>E23+H23</f>
        <v>15258</v>
      </c>
      <c r="C23" s="226">
        <f t="shared" si="7"/>
        <v>15258</v>
      </c>
      <c r="D23" s="73">
        <f t="shared" si="0"/>
        <v>1</v>
      </c>
      <c r="E23" s="74">
        <v>11312</v>
      </c>
      <c r="F23" s="61">
        <f t="shared" si="15"/>
        <v>12312</v>
      </c>
      <c r="G23" s="75">
        <f t="shared" si="1"/>
        <v>1.08840169731259</v>
      </c>
      <c r="H23" s="76">
        <v>3946</v>
      </c>
      <c r="I23" s="126">
        <f t="shared" si="8"/>
        <v>2946</v>
      </c>
      <c r="J23" s="75">
        <f t="shared" si="19"/>
        <v>0.74657881398885</v>
      </c>
      <c r="K23" s="74">
        <v>9114</v>
      </c>
      <c r="L23" s="127">
        <f t="shared" si="9"/>
        <v>2300</v>
      </c>
      <c r="M23" s="73">
        <f t="shared" si="4"/>
        <v>0.252359008119377</v>
      </c>
      <c r="O23" s="131" t="s">
        <v>71</v>
      </c>
      <c r="P23" s="113">
        <v>8293</v>
      </c>
      <c r="Q23" s="150">
        <v>4019</v>
      </c>
      <c r="R23" s="113">
        <v>2946</v>
      </c>
      <c r="S23" s="113">
        <v>2300</v>
      </c>
      <c r="T23" s="113">
        <f t="shared" si="10"/>
        <v>15258</v>
      </c>
      <c r="U23" s="150">
        <v>3319</v>
      </c>
      <c r="V23" s="113">
        <v>11239</v>
      </c>
      <c r="W23" s="113">
        <v>2300</v>
      </c>
      <c r="X23" s="113">
        <f t="shared" si="11"/>
        <v>14558</v>
      </c>
      <c r="Y23" s="113">
        <f t="shared" si="12"/>
        <v>700</v>
      </c>
      <c r="Z23" s="150"/>
      <c r="AA23" s="113"/>
      <c r="AB23" s="113"/>
      <c r="AC23" s="150"/>
      <c r="AD23" s="113"/>
      <c r="AE23" s="150">
        <v>700</v>
      </c>
      <c r="AF23" s="113"/>
      <c r="AG23" s="113"/>
      <c r="AH23" s="113">
        <f t="shared" si="13"/>
        <v>15258</v>
      </c>
      <c r="AI23" s="113">
        <v>2919</v>
      </c>
      <c r="AK23" s="180"/>
      <c r="AL23" s="178"/>
      <c r="AM23" s="194"/>
      <c r="AN23" s="192"/>
      <c r="AO23" s="192"/>
      <c r="AP23" s="192"/>
      <c r="AQ23" s="192"/>
    </row>
    <row r="24" s="4" customFormat="1" ht="45.95" customHeight="1" spans="1:39">
      <c r="A24" s="77" t="s">
        <v>72</v>
      </c>
      <c r="B24" s="78">
        <v>5373</v>
      </c>
      <c r="C24" s="229">
        <f>5373+1420</f>
        <v>6793</v>
      </c>
      <c r="D24" s="80">
        <f t="shared" si="0"/>
        <v>1.2642843848874</v>
      </c>
      <c r="E24" s="81">
        <v>5373</v>
      </c>
      <c r="F24" s="82">
        <f>5373+1420</f>
        <v>6793</v>
      </c>
      <c r="G24" s="83">
        <f t="shared" si="1"/>
        <v>1.2642843848874</v>
      </c>
      <c r="H24" s="84" t="s">
        <v>44</v>
      </c>
      <c r="I24" s="134" t="s">
        <v>44</v>
      </c>
      <c r="J24" s="133" t="s">
        <v>44</v>
      </c>
      <c r="K24" s="84" t="s">
        <v>44</v>
      </c>
      <c r="L24" s="134" t="s">
        <v>44</v>
      </c>
      <c r="M24" s="133" t="s">
        <v>44</v>
      </c>
      <c r="O24" s="135" t="s">
        <v>73</v>
      </c>
      <c r="P24" s="113"/>
      <c r="Q24" s="150">
        <v>6793</v>
      </c>
      <c r="R24" s="113"/>
      <c r="S24" s="113"/>
      <c r="T24" s="113">
        <f t="shared" si="10"/>
        <v>6793</v>
      </c>
      <c r="U24" s="150">
        <v>6793</v>
      </c>
      <c r="V24" s="113"/>
      <c r="W24" s="113"/>
      <c r="X24" s="113">
        <f>U24+V24+W24</f>
        <v>6793</v>
      </c>
      <c r="Y24" s="113"/>
      <c r="Z24" s="150"/>
      <c r="AA24" s="113"/>
      <c r="AB24" s="113"/>
      <c r="AC24" s="150"/>
      <c r="AD24" s="113"/>
      <c r="AE24" s="150"/>
      <c r="AF24" s="113"/>
      <c r="AG24" s="113"/>
      <c r="AH24" s="113">
        <v>5373</v>
      </c>
      <c r="AI24" s="113"/>
      <c r="AK24" s="195"/>
      <c r="AL24" s="177"/>
      <c r="AM24" s="196"/>
    </row>
    <row r="25" s="7" customFormat="1" ht="60" customHeight="1" spans="1:41">
      <c r="A25" s="85" t="s">
        <v>74</v>
      </c>
      <c r="B25" s="86">
        <f>H25</f>
        <v>2712</v>
      </c>
      <c r="C25" s="230">
        <f>I25</f>
        <v>3571</v>
      </c>
      <c r="D25" s="88">
        <f t="shared" si="0"/>
        <v>1.31674041297935</v>
      </c>
      <c r="E25" s="89" t="s">
        <v>44</v>
      </c>
      <c r="F25" s="90" t="s">
        <v>44</v>
      </c>
      <c r="G25" s="91" t="s">
        <v>44</v>
      </c>
      <c r="H25" s="92">
        <v>2712</v>
      </c>
      <c r="I25" s="87">
        <f>2712+859</f>
        <v>3571</v>
      </c>
      <c r="J25" s="91">
        <f t="shared" si="19"/>
        <v>1.31674041297935</v>
      </c>
      <c r="K25" s="136">
        <v>2435</v>
      </c>
      <c r="L25" s="137"/>
      <c r="M25" s="88">
        <f>L25/K25</f>
        <v>0</v>
      </c>
      <c r="O25" s="138" t="s">
        <v>75</v>
      </c>
      <c r="P25" s="113"/>
      <c r="Q25" s="166"/>
      <c r="R25" s="113">
        <v>3571</v>
      </c>
      <c r="S25" s="167"/>
      <c r="T25" s="113">
        <f t="shared" si="10"/>
        <v>3571</v>
      </c>
      <c r="U25" s="166"/>
      <c r="V25" s="113">
        <v>3571</v>
      </c>
      <c r="W25" s="113"/>
      <c r="X25" s="113">
        <f>U25+V25+W25</f>
        <v>3571</v>
      </c>
      <c r="Y25" s="113"/>
      <c r="Z25" s="166"/>
      <c r="AA25" s="167"/>
      <c r="AB25" s="167"/>
      <c r="AC25" s="166"/>
      <c r="AD25" s="167"/>
      <c r="AE25" s="166"/>
      <c r="AF25" s="167"/>
      <c r="AG25" s="167"/>
      <c r="AH25" s="113">
        <v>3571</v>
      </c>
      <c r="AI25" s="167"/>
      <c r="AK25" s="195"/>
      <c r="AL25" s="177"/>
      <c r="AM25" s="196"/>
      <c r="AN25" s="4"/>
      <c r="AO25" s="4"/>
    </row>
    <row r="26" spans="2:39">
      <c r="B26" s="93"/>
      <c r="C26" s="94"/>
      <c r="D26" s="93"/>
      <c r="E26" s="95"/>
      <c r="F26" s="95"/>
      <c r="G26" s="96"/>
      <c r="H26" s="97"/>
      <c r="I26" s="97"/>
      <c r="J26" s="139"/>
      <c r="K26" s="140"/>
      <c r="L26" s="140"/>
      <c r="AL26" s="177"/>
      <c r="AM26" s="196"/>
    </row>
    <row r="27" spans="2:39">
      <c r="B27" s="93"/>
      <c r="C27" s="94"/>
      <c r="D27" s="93"/>
      <c r="E27" s="95"/>
      <c r="F27" s="95"/>
      <c r="G27" s="96"/>
      <c r="H27" s="97"/>
      <c r="I27" s="97"/>
      <c r="J27" s="139"/>
      <c r="K27" s="140"/>
      <c r="L27" s="140"/>
      <c r="AL27" s="177"/>
      <c r="AM27" s="197"/>
    </row>
    <row r="28" s="8" customFormat="1" ht="25.5" spans="1:41">
      <c r="A28" s="7"/>
      <c r="B28" s="93"/>
      <c r="C28" s="98"/>
      <c r="D28" s="93"/>
      <c r="E28" s="95"/>
      <c r="F28" s="95"/>
      <c r="G28" s="96"/>
      <c r="H28" s="99"/>
      <c r="I28" s="99"/>
      <c r="J28" s="141"/>
      <c r="K28" s="140"/>
      <c r="L28" s="140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K28" s="16"/>
      <c r="AL28" s="177"/>
      <c r="AM28" s="7"/>
      <c r="AN28" s="7"/>
      <c r="AO28" s="7"/>
    </row>
    <row r="29" s="8" customFormat="1" ht="25.5" spans="1:39">
      <c r="A29" s="7"/>
      <c r="B29" s="93"/>
      <c r="C29" s="94"/>
      <c r="D29" s="93"/>
      <c r="E29" s="95"/>
      <c r="F29" s="95"/>
      <c r="G29" s="96"/>
      <c r="H29" s="99"/>
      <c r="I29" s="99"/>
      <c r="J29" s="141"/>
      <c r="K29" s="140"/>
      <c r="L29" s="140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K29" s="198"/>
      <c r="AL29" s="177"/>
      <c r="AM29" s="7"/>
    </row>
    <row r="30" s="8" customFormat="1" ht="25.5" spans="1:38">
      <c r="A30" s="7"/>
      <c r="B30" s="93"/>
      <c r="C30" s="94"/>
      <c r="D30" s="93"/>
      <c r="E30" s="95"/>
      <c r="F30" s="95"/>
      <c r="G30" s="96"/>
      <c r="H30" s="99"/>
      <c r="I30" s="99"/>
      <c r="J30" s="141"/>
      <c r="K30" s="140"/>
      <c r="L30" s="140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K30" s="198"/>
      <c r="AL30" s="177"/>
    </row>
    <row r="31" s="8" customFormat="1" ht="25.5" spans="1:38">
      <c r="A31" s="7"/>
      <c r="B31" s="93"/>
      <c r="C31" s="94"/>
      <c r="D31" s="93"/>
      <c r="E31" s="95"/>
      <c r="F31" s="95"/>
      <c r="G31" s="96"/>
      <c r="H31" s="99"/>
      <c r="I31" s="99"/>
      <c r="J31" s="141"/>
      <c r="K31" s="140"/>
      <c r="L31" s="140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K31" s="198"/>
      <c r="AL31" s="177"/>
    </row>
    <row r="32" s="8" customFormat="1" ht="25.5" spans="1:38">
      <c r="A32" s="7"/>
      <c r="B32" s="93"/>
      <c r="C32" s="94"/>
      <c r="D32" s="93"/>
      <c r="E32" s="95"/>
      <c r="F32" s="95"/>
      <c r="G32" s="96"/>
      <c r="H32" s="99"/>
      <c r="I32" s="99"/>
      <c r="J32" s="141"/>
      <c r="K32" s="140"/>
      <c r="L32" s="140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K32" s="198"/>
      <c r="AL32" s="198"/>
    </row>
    <row r="33" s="8" customFormat="1" ht="25.5" spans="1:38">
      <c r="A33" s="7"/>
      <c r="B33" s="93"/>
      <c r="C33" s="94"/>
      <c r="D33" s="93"/>
      <c r="E33" s="95"/>
      <c r="F33" s="95"/>
      <c r="G33" s="96"/>
      <c r="H33" s="99"/>
      <c r="I33" s="99"/>
      <c r="J33" s="141"/>
      <c r="K33" s="140"/>
      <c r="L33" s="140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K33" s="198"/>
      <c r="AL33" s="198"/>
    </row>
    <row r="34" s="8" customFormat="1" ht="25.5" spans="1:38">
      <c r="A34" s="7"/>
      <c r="B34" s="93"/>
      <c r="C34" s="94"/>
      <c r="D34" s="93"/>
      <c r="E34" s="95"/>
      <c r="F34" s="95"/>
      <c r="G34" s="96"/>
      <c r="H34" s="99"/>
      <c r="I34" s="99"/>
      <c r="J34" s="141"/>
      <c r="K34" s="140"/>
      <c r="L34" s="140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K34" s="198"/>
      <c r="AL34" s="198"/>
    </row>
    <row r="35" s="8" customFormat="1" ht="25.5" spans="1:38">
      <c r="A35" s="7"/>
      <c r="B35" s="1"/>
      <c r="C35" s="9"/>
      <c r="D35" s="1"/>
      <c r="E35" s="7"/>
      <c r="F35" s="7"/>
      <c r="G35" s="10"/>
      <c r="H35" s="100"/>
      <c r="I35" s="100"/>
      <c r="J35" s="143"/>
      <c r="K35" s="13"/>
      <c r="L35" s="13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K35" s="198"/>
      <c r="AL35" s="198"/>
    </row>
    <row r="36" s="8" customFormat="1" ht="25.5" spans="1:38">
      <c r="A36" s="7"/>
      <c r="B36" s="1"/>
      <c r="C36" s="9"/>
      <c r="D36" s="1"/>
      <c r="E36" s="7"/>
      <c r="F36" s="7"/>
      <c r="G36" s="10"/>
      <c r="H36" s="100"/>
      <c r="I36" s="100"/>
      <c r="J36" s="143"/>
      <c r="K36" s="13"/>
      <c r="L36" s="13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K36" s="198"/>
      <c r="AL36" s="198"/>
    </row>
    <row r="37" s="8" customFormat="1" ht="25.5" spans="1:38">
      <c r="A37" s="7"/>
      <c r="B37" s="1"/>
      <c r="C37" s="9"/>
      <c r="D37" s="1"/>
      <c r="E37" s="7"/>
      <c r="F37" s="7"/>
      <c r="G37" s="10"/>
      <c r="H37" s="100"/>
      <c r="I37" s="100"/>
      <c r="J37" s="143"/>
      <c r="K37" s="13"/>
      <c r="L37" s="13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K37" s="198"/>
      <c r="AL37" s="198"/>
    </row>
    <row r="38" s="8" customFormat="1" ht="25.5" spans="1:38">
      <c r="A38" s="7"/>
      <c r="B38" s="1"/>
      <c r="C38" s="9"/>
      <c r="D38" s="1"/>
      <c r="E38" s="7"/>
      <c r="F38" s="7"/>
      <c r="G38" s="10"/>
      <c r="H38" s="100"/>
      <c r="I38" s="100"/>
      <c r="J38" s="143"/>
      <c r="K38" s="13"/>
      <c r="L38" s="13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K38" s="198"/>
      <c r="AL38" s="198"/>
    </row>
    <row r="39" s="8" customFormat="1" ht="25.5" spans="1:38">
      <c r="A39" s="7"/>
      <c r="B39" s="1"/>
      <c r="C39" s="9"/>
      <c r="D39" s="1"/>
      <c r="E39" s="7"/>
      <c r="F39" s="7"/>
      <c r="G39" s="10"/>
      <c r="H39" s="100"/>
      <c r="I39" s="100"/>
      <c r="J39" s="143"/>
      <c r="K39" s="13"/>
      <c r="L39" s="13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K39" s="198"/>
      <c r="AL39" s="198"/>
    </row>
    <row r="40" s="8" customFormat="1" ht="25.5" spans="1:38">
      <c r="A40" s="7"/>
      <c r="B40" s="1"/>
      <c r="C40" s="9"/>
      <c r="D40" s="1"/>
      <c r="E40" s="7"/>
      <c r="F40" s="7"/>
      <c r="G40" s="10"/>
      <c r="H40" s="100"/>
      <c r="I40" s="100"/>
      <c r="J40" s="143"/>
      <c r="K40" s="13"/>
      <c r="L40" s="13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K40" s="198"/>
      <c r="AL40" s="198"/>
    </row>
    <row r="41" s="8" customFormat="1" ht="25.5" spans="1:38">
      <c r="A41" s="7"/>
      <c r="B41" s="1"/>
      <c r="C41" s="9"/>
      <c r="D41" s="1"/>
      <c r="E41" s="7"/>
      <c r="F41" s="7"/>
      <c r="G41" s="10"/>
      <c r="H41" s="100"/>
      <c r="I41" s="100"/>
      <c r="J41" s="143"/>
      <c r="K41" s="13"/>
      <c r="L41" s="13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K41" s="198"/>
      <c r="AL41" s="198"/>
    </row>
    <row r="42" s="8" customFormat="1" ht="25.5" spans="1:38">
      <c r="A42" s="7"/>
      <c r="B42" s="1"/>
      <c r="C42" s="9"/>
      <c r="D42" s="1"/>
      <c r="E42" s="7"/>
      <c r="F42" s="7"/>
      <c r="G42" s="10"/>
      <c r="H42" s="100"/>
      <c r="I42" s="100"/>
      <c r="J42" s="143"/>
      <c r="K42" s="13"/>
      <c r="L42" s="13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K42" s="198"/>
      <c r="AL42" s="198"/>
    </row>
    <row r="43" s="8" customFormat="1" ht="25.5" spans="1:38">
      <c r="A43" s="7"/>
      <c r="B43" s="1"/>
      <c r="C43" s="9"/>
      <c r="D43" s="1"/>
      <c r="E43" s="7"/>
      <c r="F43" s="7"/>
      <c r="G43" s="10"/>
      <c r="H43" s="100"/>
      <c r="I43" s="100"/>
      <c r="J43" s="143"/>
      <c r="K43" s="13"/>
      <c r="L43" s="13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K43" s="198"/>
      <c r="AL43" s="198"/>
    </row>
    <row r="44" s="8" customFormat="1" ht="25.5" spans="1:38">
      <c r="A44" s="7"/>
      <c r="B44" s="1"/>
      <c r="C44" s="9"/>
      <c r="D44" s="1"/>
      <c r="E44" s="7"/>
      <c r="F44" s="7"/>
      <c r="G44" s="10"/>
      <c r="H44" s="100"/>
      <c r="I44" s="100"/>
      <c r="J44" s="143"/>
      <c r="K44" s="13"/>
      <c r="L44" s="13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K44" s="198"/>
      <c r="AL44" s="198"/>
    </row>
    <row r="45" s="8" customFormat="1" ht="25.5" spans="1:38">
      <c r="A45" s="7"/>
      <c r="B45" s="1"/>
      <c r="C45" s="9"/>
      <c r="D45" s="1"/>
      <c r="E45" s="7"/>
      <c r="F45" s="7"/>
      <c r="G45" s="10"/>
      <c r="H45" s="100"/>
      <c r="I45" s="100"/>
      <c r="J45" s="143"/>
      <c r="K45" s="13"/>
      <c r="L45" s="13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K45" s="198"/>
      <c r="AL45" s="198"/>
    </row>
    <row r="46" spans="37:41">
      <c r="AK46" s="198"/>
      <c r="AL46" s="198"/>
      <c r="AM46" s="8"/>
      <c r="AN46" s="8"/>
      <c r="AO46" s="8"/>
    </row>
    <row r="47" spans="38:39">
      <c r="AL47" s="198"/>
      <c r="AM47" s="8"/>
    </row>
  </sheetData>
  <mergeCells count="35">
    <mergeCell ref="A2:M2"/>
    <mergeCell ref="P2:T2"/>
    <mergeCell ref="B3:J3"/>
    <mergeCell ref="K3:M3"/>
    <mergeCell ref="Z3:AG3"/>
    <mergeCell ref="E4:G4"/>
    <mergeCell ref="H4:J4"/>
    <mergeCell ref="K4:M4"/>
    <mergeCell ref="A3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O3:O6"/>
    <mergeCell ref="P3:P6"/>
    <mergeCell ref="Q3:Q6"/>
    <mergeCell ref="R3:R6"/>
    <mergeCell ref="S3:S6"/>
    <mergeCell ref="T3:T6"/>
    <mergeCell ref="X7:X8"/>
    <mergeCell ref="Y4:Y6"/>
    <mergeCell ref="AH3:AH6"/>
    <mergeCell ref="AI3:AI6"/>
    <mergeCell ref="U3:X6"/>
    <mergeCell ref="Z4:AB6"/>
    <mergeCell ref="AC4:AD6"/>
    <mergeCell ref="AE4:AG6"/>
  </mergeCells>
  <pageMargins left="0.472222222222222" right="0.196527777777778" top="0.393055555555556" bottom="1.18055555555556" header="0.35" footer="0.511805555555556"/>
  <pageSetup paperSize="9" scale="58" orientation="portrait" horizontalDpi="600" vertic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47"/>
  <sheetViews>
    <sheetView tabSelected="1" zoomScale="55" zoomScaleNormal="55" workbookViewId="0">
      <pane ySplit="7" topLeftCell="A8" activePane="bottomLeft" state="frozen"/>
      <selection/>
      <selection pane="bottomLeft" activeCell="AN11" sqref="AN11"/>
    </sheetView>
  </sheetViews>
  <sheetFormatPr defaultColWidth="9.75" defaultRowHeight="26.25"/>
  <cols>
    <col min="1" max="1" width="13.875" style="7" customWidth="1"/>
    <col min="2" max="2" width="11.625" style="1" customWidth="1"/>
    <col min="3" max="3" width="11.625" style="9" customWidth="1"/>
    <col min="4" max="4" width="13.625" style="1" customWidth="1"/>
    <col min="5" max="5" width="12.25" style="7" customWidth="1"/>
    <col min="6" max="6" width="11.875" style="7" customWidth="1"/>
    <col min="7" max="7" width="11.875" style="10" customWidth="1"/>
    <col min="8" max="8" width="12.75" style="11" customWidth="1"/>
    <col min="9" max="9" width="11.375" style="11" customWidth="1"/>
    <col min="10" max="10" width="14.25" style="12" customWidth="1"/>
    <col min="11" max="11" width="12.0416666666667" style="13" customWidth="1"/>
    <col min="12" max="12" width="12.95" style="13" customWidth="1"/>
    <col min="13" max="13" width="15.75" style="7" customWidth="1"/>
    <col min="14" max="14" width="6.13333333333333" style="7" hidden="1" customWidth="1"/>
    <col min="15" max="15" width="13.8583333333333" style="7" hidden="1" customWidth="1"/>
    <col min="16" max="16" width="13.6333333333333" style="14" hidden="1" customWidth="1"/>
    <col min="17" max="17" width="17.2666666666667" style="15" hidden="1" customWidth="1"/>
    <col min="18" max="18" width="15" style="14" hidden="1" customWidth="1"/>
    <col min="19" max="20" width="14.5416666666667" style="14" hidden="1" customWidth="1"/>
    <col min="21" max="21" width="14.5416666666667" style="15" hidden="1" customWidth="1"/>
    <col min="22" max="22" width="14.5416666666667" style="14" hidden="1" customWidth="1"/>
    <col min="23" max="24" width="13.6333333333333" style="14" hidden="1" customWidth="1"/>
    <col min="25" max="25" width="14.5416666666667" style="14" hidden="1" customWidth="1"/>
    <col min="26" max="26" width="14.5416666666667" style="15" hidden="1" customWidth="1"/>
    <col min="27" max="28" width="14.5416666666667" style="14" hidden="1" customWidth="1"/>
    <col min="29" max="29" width="14.5416666666667" style="15" hidden="1" customWidth="1"/>
    <col min="30" max="30" width="14.5416666666667" style="14" hidden="1" customWidth="1"/>
    <col min="31" max="31" width="14.5416666666667" style="15" hidden="1" customWidth="1"/>
    <col min="32" max="34" width="14.5416666666667" style="14" hidden="1" customWidth="1"/>
    <col min="35" max="35" width="33.6333333333333" style="14" hidden="1" customWidth="1"/>
    <col min="36" max="36" width="11.5916666666667" style="7" hidden="1" customWidth="1"/>
    <col min="37" max="37" width="10.75" style="16" hidden="1" customWidth="1"/>
    <col min="38" max="38" width="9.75" style="16" hidden="1" customWidth="1"/>
    <col min="39" max="47" width="9.75" style="7" customWidth="1"/>
    <col min="48" max="213" width="9.75" style="7"/>
    <col min="214" max="244" width="10" style="7"/>
    <col min="245" max="16384" width="9.75" style="7"/>
  </cols>
  <sheetData>
    <row r="1" s="1" customFormat="1" ht="33.95" customHeight="1" spans="1:38">
      <c r="A1" s="17" t="s">
        <v>0</v>
      </c>
      <c r="C1" s="9"/>
      <c r="E1" s="7"/>
      <c r="F1" s="7"/>
      <c r="G1" s="10"/>
      <c r="H1" s="11"/>
      <c r="I1" s="11"/>
      <c r="J1" s="12"/>
      <c r="K1" s="13"/>
      <c r="L1" s="13"/>
      <c r="P1" s="101"/>
      <c r="Q1" s="101"/>
      <c r="R1" s="101"/>
      <c r="S1" s="101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K1" s="174"/>
      <c r="AL1" s="174"/>
    </row>
    <row r="2" s="2" customFormat="1" ht="105" customHeight="1" spans="1:38">
      <c r="A2" s="18" t="s">
        <v>1</v>
      </c>
      <c r="B2" s="19"/>
      <c r="C2" s="20"/>
      <c r="D2" s="19"/>
      <c r="E2" s="19"/>
      <c r="F2" s="19"/>
      <c r="G2" s="21"/>
      <c r="H2" s="19"/>
      <c r="I2" s="19"/>
      <c r="J2" s="21"/>
      <c r="K2" s="19"/>
      <c r="L2" s="19"/>
      <c r="M2" s="19"/>
      <c r="O2" s="102" t="s">
        <v>2</v>
      </c>
      <c r="P2" s="103" t="s">
        <v>3</v>
      </c>
      <c r="Q2" s="103"/>
      <c r="R2" s="103"/>
      <c r="S2" s="103"/>
      <c r="T2" s="103"/>
      <c r="U2" s="144" t="s">
        <v>4</v>
      </c>
      <c r="V2" s="145" t="s">
        <v>5</v>
      </c>
      <c r="W2" s="146"/>
      <c r="X2" s="146"/>
      <c r="Y2" s="146"/>
      <c r="Z2" s="168"/>
      <c r="AA2" s="146"/>
      <c r="AB2" s="146"/>
      <c r="AC2" s="168"/>
      <c r="AD2" s="146"/>
      <c r="AE2" s="168"/>
      <c r="AF2" s="146"/>
      <c r="AG2" s="146"/>
      <c r="AH2" s="146"/>
      <c r="AI2" s="175"/>
      <c r="AK2" s="176"/>
      <c r="AL2" s="176"/>
    </row>
    <row r="3" s="2" customFormat="1" ht="51.95" customHeight="1" spans="1:38">
      <c r="A3" s="22" t="s">
        <v>76</v>
      </c>
      <c r="B3" s="23" t="s">
        <v>77</v>
      </c>
      <c r="C3" s="24" t="s">
        <v>78</v>
      </c>
      <c r="D3" s="25"/>
      <c r="E3" s="25"/>
      <c r="F3" s="25"/>
      <c r="G3" s="25"/>
      <c r="H3" s="25"/>
      <c r="I3" s="25"/>
      <c r="J3" s="104"/>
      <c r="K3" s="105" t="s">
        <v>79</v>
      </c>
      <c r="L3" s="106"/>
      <c r="M3" s="107"/>
      <c r="O3" s="108" t="s">
        <v>9</v>
      </c>
      <c r="P3" s="109" t="s">
        <v>10</v>
      </c>
      <c r="Q3" s="147" t="s">
        <v>11</v>
      </c>
      <c r="R3" s="109" t="s">
        <v>12</v>
      </c>
      <c r="S3" s="109" t="s">
        <v>13</v>
      </c>
      <c r="T3" s="148" t="s">
        <v>14</v>
      </c>
      <c r="U3" s="149" t="s">
        <v>15</v>
      </c>
      <c r="V3" s="149"/>
      <c r="W3" s="149"/>
      <c r="X3" s="149"/>
      <c r="Y3" s="169"/>
      <c r="Z3" s="170" t="s">
        <v>16</v>
      </c>
      <c r="AA3" s="170"/>
      <c r="AB3" s="170"/>
      <c r="AC3" s="170"/>
      <c r="AD3" s="170"/>
      <c r="AE3" s="170"/>
      <c r="AF3" s="170"/>
      <c r="AG3" s="170"/>
      <c r="AH3" s="160" t="s">
        <v>17</v>
      </c>
      <c r="AI3" s="113" t="s">
        <v>18</v>
      </c>
      <c r="AK3" s="176"/>
      <c r="AL3" s="176"/>
    </row>
    <row r="4" s="2" customFormat="1" ht="73" customHeight="1" spans="1:46">
      <c r="A4" s="26"/>
      <c r="B4" s="27"/>
      <c r="C4" s="28" t="s">
        <v>80</v>
      </c>
      <c r="D4" s="29" t="s">
        <v>81</v>
      </c>
      <c r="E4" s="30" t="s">
        <v>82</v>
      </c>
      <c r="F4" s="30"/>
      <c r="G4" s="30"/>
      <c r="H4" s="30" t="s">
        <v>83</v>
      </c>
      <c r="I4" s="30"/>
      <c r="J4" s="110"/>
      <c r="K4" s="111"/>
      <c r="L4" s="30"/>
      <c r="M4" s="110"/>
      <c r="O4" s="112"/>
      <c r="P4" s="113"/>
      <c r="Q4" s="150"/>
      <c r="R4" s="113"/>
      <c r="S4" s="113"/>
      <c r="T4" s="151"/>
      <c r="U4" s="149"/>
      <c r="V4" s="149"/>
      <c r="W4" s="149"/>
      <c r="X4" s="149"/>
      <c r="Y4" s="171" t="s">
        <v>25</v>
      </c>
      <c r="Z4" s="149" t="s">
        <v>26</v>
      </c>
      <c r="AA4" s="149"/>
      <c r="AB4" s="149"/>
      <c r="AC4" s="149" t="s">
        <v>27</v>
      </c>
      <c r="AD4" s="113"/>
      <c r="AE4" s="149" t="s">
        <v>28</v>
      </c>
      <c r="AF4" s="149"/>
      <c r="AG4" s="149"/>
      <c r="AH4" s="151"/>
      <c r="AI4" s="113"/>
      <c r="AK4" s="176"/>
      <c r="AL4" s="176"/>
      <c r="AT4" s="199"/>
    </row>
    <row r="5" s="3" customFormat="1" ht="23.1" customHeight="1" spans="1:38">
      <c r="A5" s="31"/>
      <c r="B5" s="27"/>
      <c r="C5" s="28"/>
      <c r="D5" s="29"/>
      <c r="E5" s="32" t="s">
        <v>84</v>
      </c>
      <c r="F5" s="33" t="s">
        <v>85</v>
      </c>
      <c r="G5" s="34" t="s">
        <v>86</v>
      </c>
      <c r="H5" s="32" t="s">
        <v>84</v>
      </c>
      <c r="I5" s="32" t="s">
        <v>85</v>
      </c>
      <c r="J5" s="114" t="s">
        <v>86</v>
      </c>
      <c r="K5" s="115" t="s">
        <v>87</v>
      </c>
      <c r="L5" s="33" t="s">
        <v>85</v>
      </c>
      <c r="M5" s="116" t="s">
        <v>86</v>
      </c>
      <c r="O5" s="117"/>
      <c r="P5" s="113"/>
      <c r="Q5" s="150"/>
      <c r="R5" s="113"/>
      <c r="S5" s="113"/>
      <c r="T5" s="151"/>
      <c r="U5" s="149"/>
      <c r="V5" s="149"/>
      <c r="W5" s="149"/>
      <c r="X5" s="149"/>
      <c r="Y5" s="171"/>
      <c r="Z5" s="149"/>
      <c r="AA5" s="149"/>
      <c r="AB5" s="149"/>
      <c r="AC5" s="150"/>
      <c r="AD5" s="113"/>
      <c r="AE5" s="149"/>
      <c r="AF5" s="149"/>
      <c r="AG5" s="149"/>
      <c r="AH5" s="151"/>
      <c r="AI5" s="113"/>
      <c r="AK5" s="177"/>
      <c r="AL5" s="177"/>
    </row>
    <row r="6" s="3" customFormat="1" ht="33.95" customHeight="1" spans="1:38">
      <c r="A6" s="31"/>
      <c r="B6" s="35"/>
      <c r="C6" s="36"/>
      <c r="D6" s="37"/>
      <c r="E6" s="38"/>
      <c r="F6" s="39"/>
      <c r="G6" s="40"/>
      <c r="H6" s="38"/>
      <c r="I6" s="38"/>
      <c r="J6" s="118"/>
      <c r="K6" s="119"/>
      <c r="L6" s="39"/>
      <c r="M6" s="120"/>
      <c r="O6" s="117"/>
      <c r="P6" s="113"/>
      <c r="Q6" s="150"/>
      <c r="R6" s="113"/>
      <c r="S6" s="113"/>
      <c r="T6" s="109"/>
      <c r="U6" s="149"/>
      <c r="V6" s="149"/>
      <c r="W6" s="149"/>
      <c r="X6" s="149"/>
      <c r="Y6" s="172"/>
      <c r="Z6" s="149"/>
      <c r="AA6" s="149"/>
      <c r="AB6" s="149"/>
      <c r="AC6" s="150"/>
      <c r="AD6" s="113"/>
      <c r="AE6" s="149"/>
      <c r="AF6" s="149"/>
      <c r="AG6" s="149"/>
      <c r="AH6" s="109"/>
      <c r="AI6" s="113"/>
      <c r="AK6" s="177"/>
      <c r="AL6" s="177"/>
    </row>
    <row r="7" s="3" customFormat="1" ht="48.95" customHeight="1" spans="1:38">
      <c r="A7" s="41" t="s">
        <v>33</v>
      </c>
      <c r="B7" s="42" t="s">
        <v>34</v>
      </c>
      <c r="C7" s="43" t="s">
        <v>35</v>
      </c>
      <c r="D7" s="44" t="s">
        <v>36</v>
      </c>
      <c r="E7" s="42">
        <v>5</v>
      </c>
      <c r="F7" s="45">
        <v>6</v>
      </c>
      <c r="G7" s="46" t="s">
        <v>37</v>
      </c>
      <c r="H7" s="42">
        <v>8</v>
      </c>
      <c r="I7" s="45">
        <v>9</v>
      </c>
      <c r="J7" s="59" t="s">
        <v>38</v>
      </c>
      <c r="K7" s="42">
        <v>11</v>
      </c>
      <c r="L7" s="45">
        <v>12</v>
      </c>
      <c r="M7" s="44" t="s">
        <v>39</v>
      </c>
      <c r="O7" s="121"/>
      <c r="P7" s="113">
        <v>1</v>
      </c>
      <c r="Q7" s="150">
        <v>2</v>
      </c>
      <c r="R7" s="113">
        <v>3</v>
      </c>
      <c r="S7" s="113">
        <v>4</v>
      </c>
      <c r="T7" s="113"/>
      <c r="U7" s="152" t="s">
        <v>40</v>
      </c>
      <c r="V7" s="153" t="s">
        <v>41</v>
      </c>
      <c r="W7" s="154" t="s">
        <v>42</v>
      </c>
      <c r="X7" s="155" t="s">
        <v>17</v>
      </c>
      <c r="Y7" s="109"/>
      <c r="Z7" s="150" t="s">
        <v>40</v>
      </c>
      <c r="AA7" s="113" t="s">
        <v>41</v>
      </c>
      <c r="AB7" s="113" t="s">
        <v>42</v>
      </c>
      <c r="AC7" s="150" t="s">
        <v>40</v>
      </c>
      <c r="AD7" s="113" t="s">
        <v>41</v>
      </c>
      <c r="AE7" s="150" t="s">
        <v>40</v>
      </c>
      <c r="AF7" s="113" t="s">
        <v>41</v>
      </c>
      <c r="AG7" s="113" t="s">
        <v>42</v>
      </c>
      <c r="AH7" s="113"/>
      <c r="AI7" s="113"/>
      <c r="AK7" s="177"/>
      <c r="AL7" s="177"/>
    </row>
    <row r="8" s="3" customFormat="1" ht="50.1" customHeight="1" spans="1:38">
      <c r="A8" s="47" t="s">
        <v>43</v>
      </c>
      <c r="B8" s="48">
        <v>120000</v>
      </c>
      <c r="C8" s="49">
        <f>SUM(C10:C25)</f>
        <v>147442</v>
      </c>
      <c r="D8" s="50">
        <f t="shared" ref="D8:D25" si="0">C8/B8</f>
        <v>1.22868333333333</v>
      </c>
      <c r="E8" s="51">
        <v>120000</v>
      </c>
      <c r="F8" s="52">
        <f>F9</f>
        <v>121073</v>
      </c>
      <c r="G8" s="53">
        <f t="shared" ref="G8:G24" si="1">F8/E8</f>
        <v>1.00894166666667</v>
      </c>
      <c r="H8" s="51" t="s">
        <v>44</v>
      </c>
      <c r="I8" s="52" t="s">
        <v>44</v>
      </c>
      <c r="J8" s="53" t="s">
        <v>44</v>
      </c>
      <c r="K8" s="122" t="s">
        <v>44</v>
      </c>
      <c r="L8" s="123" t="s">
        <v>44</v>
      </c>
      <c r="M8" s="55" t="s">
        <v>44</v>
      </c>
      <c r="O8" s="124" t="s">
        <v>45</v>
      </c>
      <c r="P8" s="113"/>
      <c r="Q8" s="150"/>
      <c r="R8" s="113"/>
      <c r="S8" s="113"/>
      <c r="T8" s="113"/>
      <c r="U8" s="152"/>
      <c r="V8" s="153"/>
      <c r="W8" s="153"/>
      <c r="X8" s="156"/>
      <c r="Y8" s="113"/>
      <c r="Z8" s="150"/>
      <c r="AA8" s="113"/>
      <c r="AB8" s="113"/>
      <c r="AC8" s="150"/>
      <c r="AD8" s="113"/>
      <c r="AE8" s="150"/>
      <c r="AF8" s="113"/>
      <c r="AG8" s="113"/>
      <c r="AH8" s="113"/>
      <c r="AI8" s="113"/>
      <c r="AK8" s="177"/>
      <c r="AL8" s="177"/>
    </row>
    <row r="9" s="3" customFormat="1" ht="50.1" customHeight="1" spans="1:43">
      <c r="A9" s="47" t="s">
        <v>46</v>
      </c>
      <c r="B9" s="54">
        <f>SUM(B10:B25)</f>
        <v>148678</v>
      </c>
      <c r="C9" s="49">
        <f>SUM(C10:C25)</f>
        <v>147442</v>
      </c>
      <c r="D9" s="55">
        <f t="shared" si="0"/>
        <v>0.991686732401566</v>
      </c>
      <c r="E9" s="54">
        <f>SUM(E10:E24)</f>
        <v>122309</v>
      </c>
      <c r="F9" s="52">
        <f>SUM(F10:F24)</f>
        <v>121073</v>
      </c>
      <c r="G9" s="53">
        <f t="shared" si="1"/>
        <v>0.989894447669427</v>
      </c>
      <c r="H9" s="51">
        <f>SUM(H10:H25)</f>
        <v>26369</v>
      </c>
      <c r="I9" s="52">
        <f>SUM(I10:I25)</f>
        <v>26369</v>
      </c>
      <c r="J9" s="53">
        <f t="shared" ref="J9:J13" si="2">I9/H9</f>
        <v>1</v>
      </c>
      <c r="K9" s="54">
        <f>SUM(K10:K25)</f>
        <v>83516</v>
      </c>
      <c r="L9" s="125">
        <f>SUM(L10:L25)</f>
        <v>18728</v>
      </c>
      <c r="M9" s="55">
        <f>L9/K9</f>
        <v>0.224244456152115</v>
      </c>
      <c r="O9" s="124" t="s">
        <v>47</v>
      </c>
      <c r="P9" s="113"/>
      <c r="Q9" s="113"/>
      <c r="R9" s="113"/>
      <c r="S9" s="113"/>
      <c r="T9" s="113">
        <f>SUM(T10:T25)</f>
        <v>159060</v>
      </c>
      <c r="U9" s="113">
        <f t="shared" ref="U9:AA9" si="3">SUM(U10:U23)</f>
        <v>30846</v>
      </c>
      <c r="V9" s="113">
        <f t="shared" si="3"/>
        <v>111714</v>
      </c>
      <c r="W9" s="150"/>
      <c r="X9" s="150">
        <f t="shared" si="3"/>
        <v>142560</v>
      </c>
      <c r="Y9" s="150">
        <f t="shared" si="3"/>
        <v>6136</v>
      </c>
      <c r="Z9" s="150">
        <f t="shared" si="3"/>
        <v>142</v>
      </c>
      <c r="AA9" s="150">
        <f t="shared" si="3"/>
        <v>759</v>
      </c>
      <c r="AB9" s="150">
        <v>542</v>
      </c>
      <c r="AC9" s="150">
        <f t="shared" ref="AC9:AG9" si="4">SUM(AC10:AC23)</f>
        <v>0</v>
      </c>
      <c r="AD9" s="150">
        <f t="shared" si="4"/>
        <v>0</v>
      </c>
      <c r="AE9" s="150">
        <f t="shared" si="4"/>
        <v>3317</v>
      </c>
      <c r="AF9" s="150">
        <f t="shared" si="4"/>
        <v>1918</v>
      </c>
      <c r="AG9" s="150">
        <f t="shared" si="4"/>
        <v>522</v>
      </c>
      <c r="AH9" s="113"/>
      <c r="AI9" s="113">
        <f>SUM(AI10:AI23)</f>
        <v>23572</v>
      </c>
      <c r="AK9" s="178"/>
      <c r="AL9" s="178"/>
      <c r="AM9" s="179"/>
      <c r="AN9" s="179"/>
      <c r="AO9" s="179"/>
      <c r="AP9" s="179"/>
      <c r="AQ9" s="179"/>
    </row>
    <row r="10" s="4" customFormat="1" ht="45.95" customHeight="1" spans="1:43">
      <c r="A10" s="56" t="s">
        <v>48</v>
      </c>
      <c r="B10" s="57">
        <f>E10+H10</f>
        <v>9050</v>
      </c>
      <c r="C10" s="58">
        <f>F10+I10</f>
        <v>9050</v>
      </c>
      <c r="D10" s="59">
        <f t="shared" si="0"/>
        <v>1</v>
      </c>
      <c r="E10" s="60">
        <v>7051</v>
      </c>
      <c r="F10" s="61">
        <f>P10+Q10+321</f>
        <v>7051</v>
      </c>
      <c r="G10" s="62">
        <f t="shared" si="1"/>
        <v>1</v>
      </c>
      <c r="H10" s="63">
        <v>1999</v>
      </c>
      <c r="I10" s="126">
        <f>R10-321</f>
        <v>1999</v>
      </c>
      <c r="J10" s="62">
        <f t="shared" si="2"/>
        <v>1</v>
      </c>
      <c r="K10" s="60">
        <v>8773</v>
      </c>
      <c r="L10" s="127">
        <f t="shared" ref="L10:L23" si="5">S10</f>
        <v>1349</v>
      </c>
      <c r="M10" s="68">
        <f>L10/K10</f>
        <v>0.153767240396672</v>
      </c>
      <c r="O10" s="124" t="s">
        <v>48</v>
      </c>
      <c r="P10" s="113">
        <v>4205</v>
      </c>
      <c r="Q10" s="150">
        <v>2525</v>
      </c>
      <c r="R10" s="113">
        <v>2320</v>
      </c>
      <c r="S10" s="113">
        <v>1349</v>
      </c>
      <c r="T10" s="113">
        <f t="shared" ref="T10:T25" si="6">P10+Q10+R10</f>
        <v>9050</v>
      </c>
      <c r="U10" s="150">
        <v>2361</v>
      </c>
      <c r="V10" s="113">
        <v>6525</v>
      </c>
      <c r="W10" s="113"/>
      <c r="X10" s="113">
        <f t="shared" ref="X10:X23" si="7">U10+V10</f>
        <v>8886</v>
      </c>
      <c r="Y10" s="113">
        <f t="shared" ref="Y10:Y23" si="8">Z10+AA10+AC10+AD10+AE10+AF10</f>
        <v>164</v>
      </c>
      <c r="Z10" s="150">
        <v>0</v>
      </c>
      <c r="AA10" s="113">
        <v>0</v>
      </c>
      <c r="AB10" s="113"/>
      <c r="AC10" s="150">
        <v>0</v>
      </c>
      <c r="AD10" s="113">
        <v>0</v>
      </c>
      <c r="AE10" s="150">
        <v>164</v>
      </c>
      <c r="AF10" s="113">
        <v>0</v>
      </c>
      <c r="AG10" s="113"/>
      <c r="AH10" s="113">
        <f t="shared" ref="AH10:AH23" si="9">U10+V10+Z10+AA10+AC10+AD10+AE10+AF10</f>
        <v>9050</v>
      </c>
      <c r="AI10" s="113">
        <v>2525</v>
      </c>
      <c r="AK10" s="180"/>
      <c r="AL10" s="181"/>
      <c r="AM10" s="182"/>
      <c r="AN10" s="181"/>
      <c r="AO10" s="182"/>
      <c r="AP10" s="192"/>
      <c r="AQ10" s="192"/>
    </row>
    <row r="11" s="4" customFormat="1" ht="45.95" customHeight="1" spans="1:43">
      <c r="A11" s="41" t="s">
        <v>49</v>
      </c>
      <c r="B11" s="57">
        <f>E11+H11</f>
        <v>12189</v>
      </c>
      <c r="C11" s="58">
        <f t="shared" ref="C11:C25" si="10">F11+I11</f>
        <v>12189</v>
      </c>
      <c r="D11" s="64">
        <f t="shared" si="0"/>
        <v>1</v>
      </c>
      <c r="E11" s="60">
        <v>11061</v>
      </c>
      <c r="F11" s="61">
        <v>11061</v>
      </c>
      <c r="G11" s="62">
        <f t="shared" si="1"/>
        <v>1</v>
      </c>
      <c r="H11" s="65">
        <v>1128</v>
      </c>
      <c r="I11" s="126">
        <v>1128</v>
      </c>
      <c r="J11" s="62">
        <f t="shared" si="2"/>
        <v>1</v>
      </c>
      <c r="K11" s="60">
        <v>11020</v>
      </c>
      <c r="L11" s="127">
        <f t="shared" si="5"/>
        <v>1197</v>
      </c>
      <c r="M11" s="68">
        <f t="shared" ref="M11:M25" si="11">L11/K11</f>
        <v>0.108620689655172</v>
      </c>
      <c r="O11" s="124" t="s">
        <v>50</v>
      </c>
      <c r="P11" s="113">
        <v>9937</v>
      </c>
      <c r="Q11" s="150">
        <v>2252</v>
      </c>
      <c r="R11" s="113"/>
      <c r="S11" s="113">
        <v>1197</v>
      </c>
      <c r="T11" s="113">
        <f t="shared" si="6"/>
        <v>12189</v>
      </c>
      <c r="U11" s="150">
        <v>2252</v>
      </c>
      <c r="V11" s="113">
        <f>7153+1757</f>
        <v>8910</v>
      </c>
      <c r="W11" s="113">
        <v>1197</v>
      </c>
      <c r="X11" s="113">
        <f t="shared" si="7"/>
        <v>11162</v>
      </c>
      <c r="Y11" s="113">
        <f t="shared" si="8"/>
        <v>1027</v>
      </c>
      <c r="Z11" s="150">
        <v>0</v>
      </c>
      <c r="AA11" s="113">
        <v>0</v>
      </c>
      <c r="AB11" s="113"/>
      <c r="AC11" s="150">
        <v>0</v>
      </c>
      <c r="AD11" s="113">
        <v>0</v>
      </c>
      <c r="AE11" s="150">
        <v>0</v>
      </c>
      <c r="AF11" s="113">
        <v>1027</v>
      </c>
      <c r="AG11" s="113"/>
      <c r="AH11" s="113">
        <f t="shared" si="9"/>
        <v>12189</v>
      </c>
      <c r="AI11" s="113">
        <v>2252</v>
      </c>
      <c r="AJ11" s="183"/>
      <c r="AK11" s="180"/>
      <c r="AL11" s="184"/>
      <c r="AM11" s="182"/>
      <c r="AN11" s="181"/>
      <c r="AO11" s="182"/>
      <c r="AP11" s="192"/>
      <c r="AQ11" s="192"/>
    </row>
    <row r="12" s="4" customFormat="1" ht="45.95" customHeight="1" spans="1:43">
      <c r="A12" s="41" t="s">
        <v>51</v>
      </c>
      <c r="B12" s="57">
        <f t="shared" ref="B11:B15" si="12">E12</f>
        <v>5984</v>
      </c>
      <c r="C12" s="58">
        <f t="shared" si="10"/>
        <v>6025</v>
      </c>
      <c r="D12" s="59">
        <f t="shared" si="0"/>
        <v>1.00685160427807</v>
      </c>
      <c r="E12" s="60">
        <v>5984</v>
      </c>
      <c r="F12" s="61">
        <f t="shared" ref="F10:F23" si="13">P12+Q12</f>
        <v>6025</v>
      </c>
      <c r="G12" s="62">
        <f t="shared" si="1"/>
        <v>1.00685160427807</v>
      </c>
      <c r="H12" s="66" t="s">
        <v>44</v>
      </c>
      <c r="I12" s="126">
        <f t="shared" ref="I10:I23" si="14">R12</f>
        <v>0</v>
      </c>
      <c r="J12" s="62" t="s">
        <v>44</v>
      </c>
      <c r="K12" s="60">
        <v>5290</v>
      </c>
      <c r="L12" s="127">
        <f t="shared" si="5"/>
        <v>1940</v>
      </c>
      <c r="M12" s="68">
        <f t="shared" si="11"/>
        <v>0.366729678638941</v>
      </c>
      <c r="O12" s="124" t="s">
        <v>52</v>
      </c>
      <c r="P12" s="113">
        <v>3590</v>
      </c>
      <c r="Q12" s="150">
        <v>2435</v>
      </c>
      <c r="R12" s="113"/>
      <c r="S12" s="113">
        <v>1940</v>
      </c>
      <c r="T12" s="113">
        <f t="shared" si="6"/>
        <v>6025</v>
      </c>
      <c r="U12" s="150">
        <v>994</v>
      </c>
      <c r="V12" s="113">
        <v>3143</v>
      </c>
      <c r="W12" s="113">
        <v>1940</v>
      </c>
      <c r="X12" s="113">
        <f t="shared" si="7"/>
        <v>4137</v>
      </c>
      <c r="Y12" s="113">
        <f t="shared" si="8"/>
        <v>1888</v>
      </c>
      <c r="Z12" s="150">
        <v>0</v>
      </c>
      <c r="AA12" s="113">
        <v>0</v>
      </c>
      <c r="AB12" s="113"/>
      <c r="AC12" s="150">
        <v>0</v>
      </c>
      <c r="AD12" s="113">
        <v>0</v>
      </c>
      <c r="AE12" s="157">
        <v>1441</v>
      </c>
      <c r="AF12" s="162">
        <v>447</v>
      </c>
      <c r="AG12" s="113"/>
      <c r="AH12" s="113">
        <f t="shared" si="9"/>
        <v>6025</v>
      </c>
      <c r="AI12" s="113">
        <v>2369</v>
      </c>
      <c r="AK12" s="180"/>
      <c r="AL12" s="184"/>
      <c r="AM12" s="182"/>
      <c r="AN12" s="181"/>
      <c r="AO12" s="182"/>
      <c r="AP12" s="192"/>
      <c r="AQ12" s="192"/>
    </row>
    <row r="13" s="4" customFormat="1" ht="45.95" customHeight="1" spans="1:43">
      <c r="A13" s="56" t="s">
        <v>53</v>
      </c>
      <c r="B13" s="57">
        <f>E13+H13</f>
        <v>4099</v>
      </c>
      <c r="C13" s="58">
        <f t="shared" si="10"/>
        <v>4099</v>
      </c>
      <c r="D13" s="59">
        <f t="shared" si="0"/>
        <v>1</v>
      </c>
      <c r="E13" s="60">
        <v>3766</v>
      </c>
      <c r="F13" s="61">
        <f t="shared" si="13"/>
        <v>3766</v>
      </c>
      <c r="G13" s="62">
        <f t="shared" si="1"/>
        <v>1</v>
      </c>
      <c r="H13" s="63">
        <v>333</v>
      </c>
      <c r="I13" s="126">
        <f t="shared" si="14"/>
        <v>333</v>
      </c>
      <c r="J13" s="62">
        <f t="shared" si="2"/>
        <v>1</v>
      </c>
      <c r="K13" s="60">
        <v>8402</v>
      </c>
      <c r="L13" s="127">
        <f t="shared" si="5"/>
        <v>1991</v>
      </c>
      <c r="M13" s="68">
        <f t="shared" si="11"/>
        <v>0.236967388716972</v>
      </c>
      <c r="O13" s="128" t="s">
        <v>53</v>
      </c>
      <c r="P13" s="113">
        <v>2186</v>
      </c>
      <c r="Q13" s="150">
        <v>1580</v>
      </c>
      <c r="R13" s="103">
        <v>333</v>
      </c>
      <c r="S13" s="113">
        <v>1991</v>
      </c>
      <c r="T13" s="113">
        <f t="shared" si="6"/>
        <v>4099</v>
      </c>
      <c r="U13" s="150">
        <v>601</v>
      </c>
      <c r="V13" s="113">
        <v>2255</v>
      </c>
      <c r="W13" s="113">
        <v>1981</v>
      </c>
      <c r="X13" s="113">
        <f t="shared" si="7"/>
        <v>2856</v>
      </c>
      <c r="Y13" s="113">
        <f t="shared" si="8"/>
        <v>1243</v>
      </c>
      <c r="Z13" s="150">
        <v>0</v>
      </c>
      <c r="AA13" s="113">
        <v>0</v>
      </c>
      <c r="AB13" s="113"/>
      <c r="AC13" s="150">
        <v>0</v>
      </c>
      <c r="AD13" s="113">
        <v>0</v>
      </c>
      <c r="AE13" s="157">
        <v>979</v>
      </c>
      <c r="AF13" s="162">
        <v>264</v>
      </c>
      <c r="AG13" s="113">
        <v>10</v>
      </c>
      <c r="AH13" s="113">
        <f t="shared" si="9"/>
        <v>4099</v>
      </c>
      <c r="AI13" s="113">
        <v>0</v>
      </c>
      <c r="AJ13" s="185" t="s">
        <v>54</v>
      </c>
      <c r="AK13" s="180"/>
      <c r="AL13" s="181"/>
      <c r="AM13" s="182"/>
      <c r="AN13" s="181"/>
      <c r="AO13" s="182"/>
      <c r="AP13" s="192"/>
      <c r="AQ13" s="192"/>
    </row>
    <row r="14" s="4" customFormat="1" ht="45.95" customHeight="1" spans="1:43">
      <c r="A14" s="41" t="s">
        <v>55</v>
      </c>
      <c r="B14" s="57">
        <f t="shared" si="12"/>
        <v>241</v>
      </c>
      <c r="C14" s="58">
        <f t="shared" si="10"/>
        <v>241</v>
      </c>
      <c r="D14" s="59">
        <f t="shared" si="0"/>
        <v>1</v>
      </c>
      <c r="E14" s="60">
        <v>241</v>
      </c>
      <c r="F14" s="61">
        <f t="shared" si="13"/>
        <v>241</v>
      </c>
      <c r="G14" s="62">
        <f t="shared" si="1"/>
        <v>1</v>
      </c>
      <c r="H14" s="66" t="s">
        <v>44</v>
      </c>
      <c r="I14" s="126">
        <f t="shared" si="14"/>
        <v>0</v>
      </c>
      <c r="J14" s="62" t="s">
        <v>44</v>
      </c>
      <c r="K14" s="60">
        <v>574</v>
      </c>
      <c r="L14" s="127">
        <f t="shared" si="5"/>
        <v>0</v>
      </c>
      <c r="M14" s="68">
        <f t="shared" si="11"/>
        <v>0</v>
      </c>
      <c r="O14" s="124" t="s">
        <v>56</v>
      </c>
      <c r="P14" s="113"/>
      <c r="Q14" s="150">
        <v>241</v>
      </c>
      <c r="R14" s="113"/>
      <c r="S14" s="113">
        <v>0</v>
      </c>
      <c r="T14" s="113">
        <f t="shared" si="6"/>
        <v>241</v>
      </c>
      <c r="U14" s="150">
        <v>241</v>
      </c>
      <c r="V14" s="113">
        <v>0</v>
      </c>
      <c r="W14" s="113"/>
      <c r="X14" s="113">
        <f t="shared" si="7"/>
        <v>241</v>
      </c>
      <c r="Y14" s="113">
        <f t="shared" si="8"/>
        <v>0</v>
      </c>
      <c r="Z14" s="150">
        <v>0</v>
      </c>
      <c r="AA14" s="113">
        <v>0</v>
      </c>
      <c r="AB14" s="113"/>
      <c r="AC14" s="150">
        <v>0</v>
      </c>
      <c r="AD14" s="113">
        <v>0</v>
      </c>
      <c r="AE14" s="150">
        <v>0</v>
      </c>
      <c r="AF14" s="113">
        <v>0</v>
      </c>
      <c r="AG14" s="113"/>
      <c r="AH14" s="113">
        <f t="shared" si="9"/>
        <v>241</v>
      </c>
      <c r="AI14" s="113">
        <v>241</v>
      </c>
      <c r="AK14" s="180"/>
      <c r="AL14" s="184"/>
      <c r="AM14" s="182"/>
      <c r="AN14" s="181"/>
      <c r="AO14" s="182"/>
      <c r="AP14" s="192"/>
      <c r="AQ14" s="192"/>
    </row>
    <row r="15" s="4" customFormat="1" ht="45.95" customHeight="1" spans="1:43">
      <c r="A15" s="41" t="s">
        <v>57</v>
      </c>
      <c r="B15" s="57">
        <f t="shared" si="12"/>
        <v>1514</v>
      </c>
      <c r="C15" s="58">
        <f t="shared" si="10"/>
        <v>1514</v>
      </c>
      <c r="D15" s="59">
        <f t="shared" si="0"/>
        <v>1</v>
      </c>
      <c r="E15" s="60">
        <v>1514</v>
      </c>
      <c r="F15" s="61">
        <f t="shared" si="13"/>
        <v>1514</v>
      </c>
      <c r="G15" s="62">
        <f t="shared" si="1"/>
        <v>1</v>
      </c>
      <c r="H15" s="66" t="s">
        <v>44</v>
      </c>
      <c r="I15" s="126">
        <f t="shared" si="14"/>
        <v>0</v>
      </c>
      <c r="J15" s="62" t="s">
        <v>44</v>
      </c>
      <c r="K15" s="60">
        <v>1541</v>
      </c>
      <c r="L15" s="127">
        <f t="shared" si="5"/>
        <v>0</v>
      </c>
      <c r="M15" s="68">
        <f t="shared" si="11"/>
        <v>0</v>
      </c>
      <c r="O15" s="124" t="s">
        <v>58</v>
      </c>
      <c r="P15" s="113">
        <v>1514</v>
      </c>
      <c r="Q15" s="150"/>
      <c r="R15" s="113"/>
      <c r="S15" s="113">
        <v>0</v>
      </c>
      <c r="T15" s="113">
        <f t="shared" si="6"/>
        <v>1514</v>
      </c>
      <c r="U15" s="150"/>
      <c r="V15" s="113">
        <v>1514</v>
      </c>
      <c r="W15" s="113"/>
      <c r="X15" s="113">
        <f t="shared" si="7"/>
        <v>1514</v>
      </c>
      <c r="Y15" s="113">
        <f t="shared" si="8"/>
        <v>0</v>
      </c>
      <c r="Z15" s="150"/>
      <c r="AA15" s="113"/>
      <c r="AB15" s="113"/>
      <c r="AC15" s="150"/>
      <c r="AD15" s="113"/>
      <c r="AE15" s="150"/>
      <c r="AF15" s="113"/>
      <c r="AG15" s="113"/>
      <c r="AH15" s="113">
        <f t="shared" si="9"/>
        <v>1514</v>
      </c>
      <c r="AI15" s="113"/>
      <c r="AK15" s="180"/>
      <c r="AL15" s="184"/>
      <c r="AM15" s="182"/>
      <c r="AN15" s="181"/>
      <c r="AO15" s="182"/>
      <c r="AP15" s="192"/>
      <c r="AQ15" s="192"/>
    </row>
    <row r="16" s="4" customFormat="1" ht="45.95" customHeight="1" spans="1:43">
      <c r="A16" s="41" t="s">
        <v>59</v>
      </c>
      <c r="B16" s="57">
        <f t="shared" ref="B16:B20" si="15">E16+H16</f>
        <v>9870</v>
      </c>
      <c r="C16" s="58">
        <f t="shared" si="10"/>
        <v>9870</v>
      </c>
      <c r="D16" s="59">
        <f t="shared" si="0"/>
        <v>1</v>
      </c>
      <c r="E16" s="60">
        <v>6791</v>
      </c>
      <c r="F16" s="61">
        <v>6791</v>
      </c>
      <c r="G16" s="62">
        <f t="shared" si="1"/>
        <v>1</v>
      </c>
      <c r="H16" s="63">
        <v>3079</v>
      </c>
      <c r="I16" s="126">
        <v>3079</v>
      </c>
      <c r="J16" s="62">
        <f t="shared" ref="J16:J20" si="16">I16/H16</f>
        <v>1</v>
      </c>
      <c r="K16" s="60">
        <v>2841</v>
      </c>
      <c r="L16" s="127">
        <f t="shared" si="5"/>
        <v>0</v>
      </c>
      <c r="M16" s="68">
        <f t="shared" si="11"/>
        <v>0</v>
      </c>
      <c r="O16" s="128" t="s">
        <v>60</v>
      </c>
      <c r="P16" s="113">
        <v>6413</v>
      </c>
      <c r="Q16" s="150">
        <v>1499</v>
      </c>
      <c r="R16" s="113">
        <v>1958</v>
      </c>
      <c r="S16" s="113">
        <v>0</v>
      </c>
      <c r="T16" s="113">
        <f t="shared" si="6"/>
        <v>9870</v>
      </c>
      <c r="U16" s="157">
        <v>1466</v>
      </c>
      <c r="V16" s="113">
        <v>8219</v>
      </c>
      <c r="W16" s="113"/>
      <c r="X16" s="113">
        <f t="shared" si="7"/>
        <v>9685</v>
      </c>
      <c r="Y16" s="113">
        <f t="shared" si="8"/>
        <v>185</v>
      </c>
      <c r="Z16" s="150"/>
      <c r="AA16" s="113"/>
      <c r="AB16" s="113"/>
      <c r="AC16" s="150"/>
      <c r="AD16" s="113"/>
      <c r="AE16" s="157">
        <v>33</v>
      </c>
      <c r="AF16" s="162">
        <v>152</v>
      </c>
      <c r="AG16" s="113"/>
      <c r="AH16" s="113">
        <f t="shared" si="9"/>
        <v>9870</v>
      </c>
      <c r="AI16" s="113">
        <v>188</v>
      </c>
      <c r="AK16" s="180"/>
      <c r="AL16" s="184"/>
      <c r="AM16" s="182"/>
      <c r="AN16" s="181"/>
      <c r="AO16" s="182"/>
      <c r="AP16" s="192"/>
      <c r="AQ16" s="192"/>
    </row>
    <row r="17" s="5" customFormat="1" ht="45.95" customHeight="1" spans="1:43">
      <c r="A17" s="56" t="s">
        <v>61</v>
      </c>
      <c r="B17" s="57">
        <f t="shared" si="15"/>
        <v>3139</v>
      </c>
      <c r="C17" s="58">
        <f t="shared" si="10"/>
        <v>3139</v>
      </c>
      <c r="D17" s="59">
        <f t="shared" si="0"/>
        <v>1</v>
      </c>
      <c r="E17" s="60">
        <v>2848</v>
      </c>
      <c r="F17" s="61">
        <v>2848</v>
      </c>
      <c r="G17" s="62">
        <f t="shared" si="1"/>
        <v>1</v>
      </c>
      <c r="H17" s="66">
        <v>291</v>
      </c>
      <c r="I17" s="126">
        <v>291</v>
      </c>
      <c r="J17" s="62">
        <f t="shared" si="16"/>
        <v>1</v>
      </c>
      <c r="K17" s="60">
        <v>4952</v>
      </c>
      <c r="L17" s="127">
        <f t="shared" si="5"/>
        <v>920</v>
      </c>
      <c r="M17" s="68">
        <f t="shared" si="11"/>
        <v>0.18578352180937</v>
      </c>
      <c r="N17" s="4"/>
      <c r="O17" s="124" t="s">
        <v>61</v>
      </c>
      <c r="P17" s="129">
        <v>840</v>
      </c>
      <c r="Q17" s="158">
        <v>2299</v>
      </c>
      <c r="R17" s="113"/>
      <c r="S17" s="129">
        <v>920</v>
      </c>
      <c r="T17" s="113">
        <f t="shared" si="6"/>
        <v>3139</v>
      </c>
      <c r="U17" s="158">
        <v>2299</v>
      </c>
      <c r="V17" s="129">
        <v>840</v>
      </c>
      <c r="W17" s="129">
        <v>920</v>
      </c>
      <c r="X17" s="113">
        <f t="shared" si="7"/>
        <v>3139</v>
      </c>
      <c r="Y17" s="113">
        <f t="shared" si="8"/>
        <v>0</v>
      </c>
      <c r="Z17" s="158"/>
      <c r="AA17" s="129"/>
      <c r="AB17" s="129"/>
      <c r="AC17" s="158"/>
      <c r="AD17" s="129"/>
      <c r="AE17" s="158"/>
      <c r="AF17" s="129"/>
      <c r="AG17" s="129"/>
      <c r="AH17" s="113">
        <f t="shared" si="9"/>
        <v>3139</v>
      </c>
      <c r="AI17" s="129">
        <v>2152</v>
      </c>
      <c r="AJ17" s="183"/>
      <c r="AK17" s="180"/>
      <c r="AL17" s="181"/>
      <c r="AM17" s="182"/>
      <c r="AN17" s="181"/>
      <c r="AO17" s="182"/>
      <c r="AP17" s="200"/>
      <c r="AQ17" s="192"/>
    </row>
    <row r="18" s="4" customFormat="1" ht="45.95" customHeight="1" spans="1:43">
      <c r="A18" s="41" t="s">
        <v>62</v>
      </c>
      <c r="B18" s="57">
        <f t="shared" ref="B17:B22" si="17">E18</f>
        <v>6178</v>
      </c>
      <c r="C18" s="58">
        <f t="shared" si="10"/>
        <v>6178</v>
      </c>
      <c r="D18" s="59">
        <f t="shared" si="0"/>
        <v>1</v>
      </c>
      <c r="E18" s="60">
        <v>6178</v>
      </c>
      <c r="F18" s="61">
        <f t="shared" si="13"/>
        <v>6178</v>
      </c>
      <c r="G18" s="62">
        <f t="shared" si="1"/>
        <v>1</v>
      </c>
      <c r="H18" s="66" t="s">
        <v>44</v>
      </c>
      <c r="I18" s="126">
        <f t="shared" si="14"/>
        <v>0</v>
      </c>
      <c r="J18" s="62" t="s">
        <v>44</v>
      </c>
      <c r="K18" s="60">
        <v>2522</v>
      </c>
      <c r="L18" s="127">
        <f t="shared" si="5"/>
        <v>440</v>
      </c>
      <c r="M18" s="68">
        <f t="shared" si="11"/>
        <v>0.174464710547185</v>
      </c>
      <c r="O18" s="124" t="s">
        <v>63</v>
      </c>
      <c r="P18" s="130">
        <v>4648</v>
      </c>
      <c r="Q18" s="159">
        <v>1530</v>
      </c>
      <c r="R18" s="130"/>
      <c r="S18" s="160">
        <v>440</v>
      </c>
      <c r="T18" s="113">
        <f t="shared" si="6"/>
        <v>6178</v>
      </c>
      <c r="U18" s="161">
        <v>1530</v>
      </c>
      <c r="V18" s="160">
        <v>4648</v>
      </c>
      <c r="W18" s="160">
        <v>440</v>
      </c>
      <c r="X18" s="113">
        <f t="shared" si="7"/>
        <v>6178</v>
      </c>
      <c r="Y18" s="113">
        <f t="shared" si="8"/>
        <v>0</v>
      </c>
      <c r="Z18" s="161"/>
      <c r="AA18" s="160"/>
      <c r="AB18" s="160"/>
      <c r="AC18" s="161"/>
      <c r="AD18" s="160"/>
      <c r="AE18" s="161"/>
      <c r="AF18" s="160"/>
      <c r="AG18" s="160"/>
      <c r="AH18" s="113">
        <f t="shared" si="9"/>
        <v>6178</v>
      </c>
      <c r="AI18" s="130">
        <v>670</v>
      </c>
      <c r="AK18" s="186"/>
      <c r="AL18" s="184"/>
      <c r="AM18" s="182"/>
      <c r="AN18" s="181"/>
      <c r="AO18" s="182"/>
      <c r="AP18" s="192"/>
      <c r="AQ18" s="192"/>
    </row>
    <row r="19" s="6" customFormat="1" ht="45.95" customHeight="1" spans="1:43">
      <c r="A19" s="56" t="s">
        <v>64</v>
      </c>
      <c r="B19" s="57">
        <f t="shared" si="15"/>
        <v>53472</v>
      </c>
      <c r="C19" s="58">
        <f t="shared" si="10"/>
        <v>53472</v>
      </c>
      <c r="D19" s="59">
        <f t="shared" si="0"/>
        <v>1</v>
      </c>
      <c r="E19" s="60">
        <v>44714</v>
      </c>
      <c r="F19" s="61">
        <f>P19+Q19-1554</f>
        <v>44714</v>
      </c>
      <c r="G19" s="62">
        <f t="shared" si="1"/>
        <v>1</v>
      </c>
      <c r="H19" s="63">
        <v>8758</v>
      </c>
      <c r="I19" s="126">
        <f>R19+1554-3689</f>
        <v>8758</v>
      </c>
      <c r="J19" s="62">
        <f t="shared" si="16"/>
        <v>1</v>
      </c>
      <c r="K19" s="60">
        <v>23036</v>
      </c>
      <c r="L19" s="127">
        <f>S19+3689</f>
        <v>4173</v>
      </c>
      <c r="M19" s="68">
        <f t="shared" si="11"/>
        <v>0.181151241534989</v>
      </c>
      <c r="O19" s="128" t="s">
        <v>64</v>
      </c>
      <c r="P19" s="113">
        <v>36728</v>
      </c>
      <c r="Q19" s="150">
        <v>9540</v>
      </c>
      <c r="R19" s="113">
        <v>10893</v>
      </c>
      <c r="S19" s="113">
        <v>484</v>
      </c>
      <c r="T19" s="113">
        <f t="shared" si="6"/>
        <v>57161</v>
      </c>
      <c r="U19" s="150">
        <v>9540</v>
      </c>
      <c r="V19" s="113">
        <v>47621</v>
      </c>
      <c r="W19" s="113">
        <v>484</v>
      </c>
      <c r="X19" s="113">
        <f t="shared" si="7"/>
        <v>57161</v>
      </c>
      <c r="Y19" s="113">
        <f t="shared" si="8"/>
        <v>0</v>
      </c>
      <c r="Z19" s="157"/>
      <c r="AA19" s="162"/>
      <c r="AB19" s="162"/>
      <c r="AC19" s="157"/>
      <c r="AD19" s="162"/>
      <c r="AE19" s="157">
        <v>0</v>
      </c>
      <c r="AF19" s="162"/>
      <c r="AG19" s="162"/>
      <c r="AH19" s="113">
        <f t="shared" si="9"/>
        <v>57161</v>
      </c>
      <c r="AI19" s="162">
        <f>14481-6827</f>
        <v>7654</v>
      </c>
      <c r="AJ19" s="187" t="s">
        <v>65</v>
      </c>
      <c r="AK19" s="188"/>
      <c r="AL19" s="189"/>
      <c r="AM19" s="190"/>
      <c r="AN19" s="191"/>
      <c r="AO19" s="190"/>
      <c r="AP19" s="201"/>
      <c r="AQ19" s="201"/>
    </row>
    <row r="20" s="4" customFormat="1" ht="45.95" customHeight="1" spans="1:43">
      <c r="A20" s="56" t="s">
        <v>66</v>
      </c>
      <c r="B20" s="57">
        <f t="shared" si="15"/>
        <v>16740</v>
      </c>
      <c r="C20" s="58">
        <f t="shared" si="10"/>
        <v>16740</v>
      </c>
      <c r="D20" s="59">
        <f t="shared" si="0"/>
        <v>1</v>
      </c>
      <c r="E20" s="60">
        <v>12303</v>
      </c>
      <c r="F20" s="61">
        <f t="shared" si="13"/>
        <v>12303</v>
      </c>
      <c r="G20" s="62">
        <f t="shared" si="1"/>
        <v>1</v>
      </c>
      <c r="H20" s="63">
        <v>4437</v>
      </c>
      <c r="I20" s="126">
        <f t="shared" si="14"/>
        <v>4437</v>
      </c>
      <c r="J20" s="62">
        <f t="shared" si="16"/>
        <v>1</v>
      </c>
      <c r="K20" s="60">
        <v>2147</v>
      </c>
      <c r="L20" s="127">
        <f>S20</f>
        <v>1983</v>
      </c>
      <c r="M20" s="68">
        <f t="shared" si="11"/>
        <v>0.92361434559851</v>
      </c>
      <c r="O20" s="124" t="s">
        <v>66</v>
      </c>
      <c r="P20" s="113">
        <v>9258</v>
      </c>
      <c r="Q20" s="150">
        <v>3045</v>
      </c>
      <c r="R20" s="113">
        <v>4437</v>
      </c>
      <c r="S20" s="113">
        <v>1983</v>
      </c>
      <c r="T20" s="113">
        <f t="shared" si="6"/>
        <v>16740</v>
      </c>
      <c r="U20" s="150">
        <v>2903</v>
      </c>
      <c r="V20" s="113">
        <v>12908</v>
      </c>
      <c r="W20" s="162">
        <v>1801</v>
      </c>
      <c r="X20" s="113">
        <f t="shared" si="7"/>
        <v>15811</v>
      </c>
      <c r="Y20" s="113">
        <f t="shared" si="8"/>
        <v>929</v>
      </c>
      <c r="Z20" s="150">
        <v>142</v>
      </c>
      <c r="AA20" s="113">
        <v>759</v>
      </c>
      <c r="AB20" s="162">
        <v>182</v>
      </c>
      <c r="AC20" s="150"/>
      <c r="AD20" s="113"/>
      <c r="AE20" s="150"/>
      <c r="AF20" s="113">
        <v>28</v>
      </c>
      <c r="AG20" s="113">
        <v>512</v>
      </c>
      <c r="AH20" s="113">
        <f t="shared" si="9"/>
        <v>16740</v>
      </c>
      <c r="AI20" s="113">
        <v>1685</v>
      </c>
      <c r="AJ20" s="192"/>
      <c r="AK20" s="193"/>
      <c r="AL20" s="184"/>
      <c r="AM20" s="182"/>
      <c r="AN20" s="181"/>
      <c r="AO20" s="182"/>
      <c r="AP20" s="192"/>
      <c r="AQ20" s="192"/>
    </row>
    <row r="21" s="6" customFormat="1" ht="45.95" customHeight="1" spans="1:43">
      <c r="A21" s="56" t="s">
        <v>67</v>
      </c>
      <c r="B21" s="57">
        <f t="shared" si="17"/>
        <v>3125</v>
      </c>
      <c r="C21" s="58">
        <f t="shared" si="10"/>
        <v>3125</v>
      </c>
      <c r="D21" s="59">
        <f t="shared" si="0"/>
        <v>1</v>
      </c>
      <c r="E21" s="60">
        <f>3855-730</f>
        <v>3125</v>
      </c>
      <c r="F21" s="61">
        <f t="shared" si="13"/>
        <v>3125</v>
      </c>
      <c r="G21" s="62">
        <f t="shared" si="1"/>
        <v>1</v>
      </c>
      <c r="H21" s="67" t="s">
        <v>44</v>
      </c>
      <c r="I21" s="126">
        <f t="shared" si="14"/>
        <v>0</v>
      </c>
      <c r="J21" s="62" t="s">
        <v>44</v>
      </c>
      <c r="K21" s="60">
        <v>956</v>
      </c>
      <c r="L21" s="127">
        <f t="shared" si="5"/>
        <v>0</v>
      </c>
      <c r="M21" s="68">
        <f t="shared" si="11"/>
        <v>0</v>
      </c>
      <c r="O21" s="124" t="s">
        <v>67</v>
      </c>
      <c r="P21" s="109">
        <f>2564-48</f>
        <v>2516</v>
      </c>
      <c r="Q21" s="147">
        <f>1161-552</f>
        <v>609</v>
      </c>
      <c r="R21" s="109"/>
      <c r="S21" s="109">
        <v>0</v>
      </c>
      <c r="T21" s="113">
        <f t="shared" si="6"/>
        <v>3125</v>
      </c>
      <c r="U21" s="163">
        <v>609</v>
      </c>
      <c r="V21" s="164">
        <v>2516</v>
      </c>
      <c r="W21" s="165"/>
      <c r="X21" s="113">
        <f t="shared" si="7"/>
        <v>3125</v>
      </c>
      <c r="Y21" s="113">
        <f t="shared" si="8"/>
        <v>0</v>
      </c>
      <c r="Z21" s="173"/>
      <c r="AA21" s="165"/>
      <c r="AB21" s="165"/>
      <c r="AC21" s="173"/>
      <c r="AD21" s="165"/>
      <c r="AE21" s="173"/>
      <c r="AF21" s="165"/>
      <c r="AG21" s="165"/>
      <c r="AH21" s="113">
        <f t="shared" si="9"/>
        <v>3125</v>
      </c>
      <c r="AI21" s="165">
        <v>609</v>
      </c>
      <c r="AK21" s="188"/>
      <c r="AL21" s="189"/>
      <c r="AM21" s="190"/>
      <c r="AN21" s="181"/>
      <c r="AO21" s="190"/>
      <c r="AP21" s="201"/>
      <c r="AQ21" s="201"/>
    </row>
    <row r="22" s="4" customFormat="1" ht="45.95" customHeight="1" spans="1:43">
      <c r="A22" s="41" t="s">
        <v>68</v>
      </c>
      <c r="B22" s="57">
        <f t="shared" si="17"/>
        <v>5384</v>
      </c>
      <c r="C22" s="58">
        <f t="shared" si="10"/>
        <v>4107</v>
      </c>
      <c r="D22" s="68">
        <f t="shared" si="0"/>
        <v>0.762815750371471</v>
      </c>
      <c r="E22" s="60">
        <f>5995-611</f>
        <v>5384</v>
      </c>
      <c r="F22" s="61">
        <f t="shared" si="13"/>
        <v>4107</v>
      </c>
      <c r="G22" s="62">
        <f t="shared" si="1"/>
        <v>0.762815750371471</v>
      </c>
      <c r="H22" s="69" t="s">
        <v>44</v>
      </c>
      <c r="I22" s="126">
        <f t="shared" si="14"/>
        <v>0</v>
      </c>
      <c r="J22" s="62" t="s">
        <v>44</v>
      </c>
      <c r="K22" s="60">
        <v>500</v>
      </c>
      <c r="L22" s="127">
        <f t="shared" si="5"/>
        <v>0</v>
      </c>
      <c r="M22" s="68">
        <f t="shared" si="11"/>
        <v>0</v>
      </c>
      <c r="O22" s="124" t="s">
        <v>69</v>
      </c>
      <c r="P22" s="113">
        <v>1376</v>
      </c>
      <c r="Q22" s="150">
        <v>2731</v>
      </c>
      <c r="R22" s="103"/>
      <c r="S22" s="113">
        <v>0</v>
      </c>
      <c r="T22" s="113">
        <f t="shared" si="6"/>
        <v>4107</v>
      </c>
      <c r="U22" s="150">
        <v>2731</v>
      </c>
      <c r="V22" s="113">
        <v>1376</v>
      </c>
      <c r="W22" s="113"/>
      <c r="X22" s="113">
        <f t="shared" si="7"/>
        <v>4107</v>
      </c>
      <c r="Y22" s="113">
        <f t="shared" si="8"/>
        <v>0</v>
      </c>
      <c r="Z22" s="150"/>
      <c r="AA22" s="113"/>
      <c r="AB22" s="113"/>
      <c r="AC22" s="150"/>
      <c r="AD22" s="113"/>
      <c r="AE22" s="150"/>
      <c r="AF22" s="113"/>
      <c r="AG22" s="113"/>
      <c r="AH22" s="113">
        <f t="shared" si="9"/>
        <v>4107</v>
      </c>
      <c r="AI22" s="113">
        <v>308</v>
      </c>
      <c r="AK22" s="180"/>
      <c r="AL22" s="184"/>
      <c r="AM22" s="182"/>
      <c r="AN22" s="181"/>
      <c r="AO22" s="182"/>
      <c r="AP22" s="192"/>
      <c r="AQ22" s="192"/>
    </row>
    <row r="23" s="4" customFormat="1" ht="45.95" customHeight="1" spans="1:43">
      <c r="A23" s="70" t="s">
        <v>70</v>
      </c>
      <c r="B23" s="71">
        <f>E23+H23</f>
        <v>15258</v>
      </c>
      <c r="C23" s="72">
        <f t="shared" si="10"/>
        <v>15258</v>
      </c>
      <c r="D23" s="73">
        <f t="shared" si="0"/>
        <v>1</v>
      </c>
      <c r="E23" s="74">
        <v>11312</v>
      </c>
      <c r="F23" s="61">
        <v>11312</v>
      </c>
      <c r="G23" s="75">
        <f t="shared" si="1"/>
        <v>1</v>
      </c>
      <c r="H23" s="76">
        <v>3946</v>
      </c>
      <c r="I23" s="126">
        <v>3946</v>
      </c>
      <c r="J23" s="75">
        <f t="shared" ref="J22:J25" si="18">I23/H23</f>
        <v>1</v>
      </c>
      <c r="K23" s="74">
        <v>8527</v>
      </c>
      <c r="L23" s="127">
        <f t="shared" si="5"/>
        <v>2300</v>
      </c>
      <c r="M23" s="73">
        <f t="shared" si="11"/>
        <v>0.269731441304093</v>
      </c>
      <c r="O23" s="131" t="s">
        <v>71</v>
      </c>
      <c r="P23" s="113">
        <v>8293</v>
      </c>
      <c r="Q23" s="150">
        <v>4019</v>
      </c>
      <c r="R23" s="113">
        <v>2946</v>
      </c>
      <c r="S23" s="113">
        <v>2300</v>
      </c>
      <c r="T23" s="113">
        <f t="shared" si="6"/>
        <v>15258</v>
      </c>
      <c r="U23" s="150">
        <v>3319</v>
      </c>
      <c r="V23" s="113">
        <v>11239</v>
      </c>
      <c r="W23" s="113">
        <v>2300</v>
      </c>
      <c r="X23" s="113">
        <f t="shared" si="7"/>
        <v>14558</v>
      </c>
      <c r="Y23" s="113">
        <f t="shared" si="8"/>
        <v>700</v>
      </c>
      <c r="Z23" s="150"/>
      <c r="AA23" s="113"/>
      <c r="AB23" s="113"/>
      <c r="AC23" s="150"/>
      <c r="AD23" s="113"/>
      <c r="AE23" s="150">
        <v>700</v>
      </c>
      <c r="AF23" s="113"/>
      <c r="AG23" s="113"/>
      <c r="AH23" s="113">
        <f t="shared" si="9"/>
        <v>15258</v>
      </c>
      <c r="AI23" s="113">
        <v>2919</v>
      </c>
      <c r="AK23" s="180"/>
      <c r="AL23" s="178"/>
      <c r="AM23" s="194"/>
      <c r="AN23" s="181"/>
      <c r="AO23" s="192"/>
      <c r="AP23" s="192"/>
      <c r="AQ23" s="192"/>
    </row>
    <row r="24" s="4" customFormat="1" ht="45.95" customHeight="1" spans="1:39">
      <c r="A24" s="77" t="s">
        <v>72</v>
      </c>
      <c r="B24" s="78">
        <f>E24</f>
        <v>37</v>
      </c>
      <c r="C24" s="79">
        <f t="shared" si="10"/>
        <v>37</v>
      </c>
      <c r="D24" s="80">
        <f t="shared" si="0"/>
        <v>1</v>
      </c>
      <c r="E24" s="81">
        <f>5373-5013-323</f>
        <v>37</v>
      </c>
      <c r="F24" s="82">
        <f>5373+1420-5013-323-1420</f>
        <v>37</v>
      </c>
      <c r="G24" s="83">
        <f t="shared" si="1"/>
        <v>1</v>
      </c>
      <c r="H24" s="84" t="s">
        <v>44</v>
      </c>
      <c r="I24" s="132">
        <v>0</v>
      </c>
      <c r="J24" s="133" t="s">
        <v>44</v>
      </c>
      <c r="K24" s="84" t="s">
        <v>44</v>
      </c>
      <c r="L24" s="134" t="s">
        <v>44</v>
      </c>
      <c r="M24" s="59" t="s">
        <v>44</v>
      </c>
      <c r="O24" s="135" t="s">
        <v>73</v>
      </c>
      <c r="P24" s="113"/>
      <c r="Q24" s="150">
        <v>6793</v>
      </c>
      <c r="R24" s="113"/>
      <c r="S24" s="113"/>
      <c r="T24" s="113">
        <f t="shared" si="6"/>
        <v>6793</v>
      </c>
      <c r="U24" s="150">
        <v>6793</v>
      </c>
      <c r="V24" s="113"/>
      <c r="W24" s="113"/>
      <c r="X24" s="113">
        <f>U24+V24+W24</f>
        <v>6793</v>
      </c>
      <c r="Y24" s="113"/>
      <c r="Z24" s="150"/>
      <c r="AA24" s="113"/>
      <c r="AB24" s="113"/>
      <c r="AC24" s="150"/>
      <c r="AD24" s="113"/>
      <c r="AE24" s="150"/>
      <c r="AF24" s="113"/>
      <c r="AG24" s="113"/>
      <c r="AH24" s="113">
        <v>5373</v>
      </c>
      <c r="AI24" s="113"/>
      <c r="AK24" s="195"/>
      <c r="AL24" s="177"/>
      <c r="AM24" s="196"/>
    </row>
    <row r="25" s="7" customFormat="1" ht="60" customHeight="1" spans="1:41">
      <c r="A25" s="85" t="s">
        <v>74</v>
      </c>
      <c r="B25" s="86">
        <f>H25</f>
        <v>2398</v>
      </c>
      <c r="C25" s="87">
        <f>I25</f>
        <v>2398</v>
      </c>
      <c r="D25" s="88">
        <f t="shared" si="0"/>
        <v>1</v>
      </c>
      <c r="E25" s="89" t="s">
        <v>44</v>
      </c>
      <c r="F25" s="90" t="s">
        <v>44</v>
      </c>
      <c r="G25" s="91" t="s">
        <v>44</v>
      </c>
      <c r="H25" s="92">
        <f>2712-314</f>
        <v>2398</v>
      </c>
      <c r="I25" s="87">
        <f>2712-314</f>
        <v>2398</v>
      </c>
      <c r="J25" s="91">
        <f t="shared" si="18"/>
        <v>1</v>
      </c>
      <c r="K25" s="136">
        <v>2435</v>
      </c>
      <c r="L25" s="137">
        <v>2435</v>
      </c>
      <c r="M25" s="68">
        <f t="shared" si="11"/>
        <v>1</v>
      </c>
      <c r="O25" s="138" t="s">
        <v>75</v>
      </c>
      <c r="P25" s="113"/>
      <c r="Q25" s="166"/>
      <c r="R25" s="113">
        <v>3571</v>
      </c>
      <c r="S25" s="167"/>
      <c r="T25" s="113">
        <f t="shared" si="6"/>
        <v>3571</v>
      </c>
      <c r="U25" s="166"/>
      <c r="V25" s="113">
        <v>3571</v>
      </c>
      <c r="W25" s="113"/>
      <c r="X25" s="113">
        <f>U25+V25+W25</f>
        <v>3571</v>
      </c>
      <c r="Y25" s="113"/>
      <c r="Z25" s="166"/>
      <c r="AA25" s="167"/>
      <c r="AB25" s="167"/>
      <c r="AC25" s="166"/>
      <c r="AD25" s="167"/>
      <c r="AE25" s="166"/>
      <c r="AF25" s="167"/>
      <c r="AG25" s="167"/>
      <c r="AH25" s="113">
        <v>3571</v>
      </c>
      <c r="AI25" s="167"/>
      <c r="AK25" s="195"/>
      <c r="AL25" s="177"/>
      <c r="AM25" s="196"/>
      <c r="AN25" s="4"/>
      <c r="AO25" s="4"/>
    </row>
    <row r="26" spans="2:39">
      <c r="B26" s="93"/>
      <c r="C26" s="94"/>
      <c r="D26" s="93"/>
      <c r="E26" s="95"/>
      <c r="F26" s="95"/>
      <c r="G26" s="96"/>
      <c r="H26" s="97"/>
      <c r="I26" s="97"/>
      <c r="J26" s="139"/>
      <c r="K26" s="140"/>
      <c r="L26" s="140"/>
      <c r="AL26" s="177"/>
      <c r="AM26" s="196"/>
    </row>
    <row r="27" spans="2:39">
      <c r="B27" s="93"/>
      <c r="C27" s="94"/>
      <c r="D27" s="93"/>
      <c r="E27" s="95"/>
      <c r="F27" s="95"/>
      <c r="G27" s="96"/>
      <c r="H27" s="97"/>
      <c r="I27" s="97"/>
      <c r="J27" s="139"/>
      <c r="K27" s="140"/>
      <c r="L27" s="140"/>
      <c r="AL27" s="177"/>
      <c r="AM27" s="197"/>
    </row>
    <row r="28" s="8" customFormat="1" ht="25.5" spans="1:41">
      <c r="A28" s="7"/>
      <c r="B28" s="93"/>
      <c r="C28" s="98"/>
      <c r="D28" s="93"/>
      <c r="E28" s="95"/>
      <c r="F28" s="95"/>
      <c r="G28" s="96"/>
      <c r="H28" s="99"/>
      <c r="I28" s="99"/>
      <c r="J28" s="141"/>
      <c r="K28" s="140"/>
      <c r="L28" s="140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K28" s="16"/>
      <c r="AL28" s="177"/>
      <c r="AM28" s="7"/>
      <c r="AN28" s="7"/>
      <c r="AO28" s="7"/>
    </row>
    <row r="29" s="8" customFormat="1" ht="25.5" spans="1:39">
      <c r="A29" s="7"/>
      <c r="B29" s="93"/>
      <c r="C29" s="94"/>
      <c r="D29" s="93"/>
      <c r="E29" s="95"/>
      <c r="F29" s="95"/>
      <c r="G29" s="96"/>
      <c r="H29" s="99"/>
      <c r="I29" s="99"/>
      <c r="J29" s="141"/>
      <c r="K29" s="140"/>
      <c r="L29" s="140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K29" s="198"/>
      <c r="AL29" s="177"/>
      <c r="AM29" s="7"/>
    </row>
    <row r="30" s="8" customFormat="1" ht="25.5" spans="1:38">
      <c r="A30" s="7"/>
      <c r="B30" s="93"/>
      <c r="C30" s="94"/>
      <c r="D30" s="93"/>
      <c r="E30" s="95"/>
      <c r="F30" s="95"/>
      <c r="G30" s="96"/>
      <c r="H30" s="99"/>
      <c r="I30" s="99"/>
      <c r="J30" s="141"/>
      <c r="K30" s="140"/>
      <c r="L30" s="140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K30" s="198"/>
      <c r="AL30" s="177"/>
    </row>
    <row r="31" s="8" customFormat="1" ht="25.5" spans="1:38">
      <c r="A31" s="7"/>
      <c r="B31" s="93"/>
      <c r="C31" s="94"/>
      <c r="D31" s="93"/>
      <c r="E31" s="95"/>
      <c r="F31" s="95"/>
      <c r="G31" s="96"/>
      <c r="H31" s="99"/>
      <c r="I31" s="99"/>
      <c r="J31" s="141"/>
      <c r="K31" s="140"/>
      <c r="L31" s="140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K31" s="198"/>
      <c r="AL31" s="177"/>
    </row>
    <row r="32" s="8" customFormat="1" ht="25.5" spans="1:38">
      <c r="A32" s="7"/>
      <c r="B32" s="93"/>
      <c r="C32" s="94"/>
      <c r="D32" s="93"/>
      <c r="E32" s="95"/>
      <c r="F32" s="95"/>
      <c r="G32" s="96"/>
      <c r="H32" s="99"/>
      <c r="I32" s="99"/>
      <c r="J32" s="141"/>
      <c r="K32" s="140"/>
      <c r="L32" s="140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K32" s="198"/>
      <c r="AL32" s="198"/>
    </row>
    <row r="33" s="8" customFormat="1" ht="25.5" spans="1:38">
      <c r="A33" s="7"/>
      <c r="B33" s="93"/>
      <c r="C33" s="94"/>
      <c r="D33" s="93"/>
      <c r="E33" s="95"/>
      <c r="F33" s="95"/>
      <c r="G33" s="96"/>
      <c r="H33" s="99"/>
      <c r="I33" s="99"/>
      <c r="J33" s="141"/>
      <c r="K33" s="140"/>
      <c r="L33" s="140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K33" s="198"/>
      <c r="AL33" s="198"/>
    </row>
    <row r="34" s="8" customFormat="1" ht="25.5" spans="1:38">
      <c r="A34" s="7"/>
      <c r="B34" s="93"/>
      <c r="C34" s="94"/>
      <c r="D34" s="93"/>
      <c r="E34" s="95"/>
      <c r="F34" s="95"/>
      <c r="G34" s="96"/>
      <c r="H34" s="99"/>
      <c r="I34" s="99"/>
      <c r="J34" s="141"/>
      <c r="K34" s="140"/>
      <c r="L34" s="140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K34" s="198"/>
      <c r="AL34" s="198"/>
    </row>
    <row r="35" s="8" customFormat="1" ht="25.5" spans="1:38">
      <c r="A35" s="7"/>
      <c r="B35" s="1"/>
      <c r="C35" s="9"/>
      <c r="D35" s="1"/>
      <c r="E35" s="7"/>
      <c r="F35" s="7"/>
      <c r="G35" s="10"/>
      <c r="H35" s="100"/>
      <c r="I35" s="100"/>
      <c r="J35" s="143"/>
      <c r="K35" s="13"/>
      <c r="L35" s="13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K35" s="198"/>
      <c r="AL35" s="198"/>
    </row>
    <row r="36" s="8" customFormat="1" ht="25.5" spans="1:38">
      <c r="A36" s="7"/>
      <c r="B36" s="1"/>
      <c r="C36" s="9"/>
      <c r="D36" s="1"/>
      <c r="E36" s="7"/>
      <c r="F36" s="7"/>
      <c r="G36" s="10"/>
      <c r="H36" s="100"/>
      <c r="I36" s="100"/>
      <c r="J36" s="143"/>
      <c r="K36" s="13"/>
      <c r="L36" s="13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K36" s="198"/>
      <c r="AL36" s="198"/>
    </row>
    <row r="37" s="8" customFormat="1" ht="25.5" spans="1:38">
      <c r="A37" s="7"/>
      <c r="B37" s="1"/>
      <c r="C37" s="9"/>
      <c r="D37" s="1"/>
      <c r="E37" s="7"/>
      <c r="F37" s="7"/>
      <c r="G37" s="10"/>
      <c r="H37" s="100"/>
      <c r="I37" s="100"/>
      <c r="J37" s="143"/>
      <c r="K37" s="13"/>
      <c r="L37" s="13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K37" s="198"/>
      <c r="AL37" s="198"/>
    </row>
    <row r="38" s="8" customFormat="1" ht="25.5" spans="1:38">
      <c r="A38" s="7"/>
      <c r="B38" s="1"/>
      <c r="C38" s="9"/>
      <c r="D38" s="1"/>
      <c r="E38" s="7"/>
      <c r="F38" s="7"/>
      <c r="G38" s="10"/>
      <c r="H38" s="100"/>
      <c r="I38" s="100"/>
      <c r="J38" s="143"/>
      <c r="K38" s="13"/>
      <c r="L38" s="13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K38" s="198"/>
      <c r="AL38" s="198"/>
    </row>
    <row r="39" s="8" customFormat="1" ht="25.5" spans="1:38">
      <c r="A39" s="7"/>
      <c r="B39" s="1"/>
      <c r="C39" s="9"/>
      <c r="D39" s="1"/>
      <c r="E39" s="7"/>
      <c r="F39" s="7"/>
      <c r="G39" s="10"/>
      <c r="H39" s="100"/>
      <c r="I39" s="100"/>
      <c r="J39" s="143"/>
      <c r="K39" s="13"/>
      <c r="L39" s="13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K39" s="198"/>
      <c r="AL39" s="198"/>
    </row>
    <row r="40" s="8" customFormat="1" ht="25.5" spans="1:38">
      <c r="A40" s="7"/>
      <c r="B40" s="1"/>
      <c r="C40" s="9"/>
      <c r="D40" s="1"/>
      <c r="E40" s="7"/>
      <c r="F40" s="7"/>
      <c r="G40" s="10"/>
      <c r="H40" s="100"/>
      <c r="I40" s="100"/>
      <c r="J40" s="143"/>
      <c r="K40" s="13"/>
      <c r="L40" s="13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K40" s="198"/>
      <c r="AL40" s="198"/>
    </row>
    <row r="41" s="8" customFormat="1" ht="25.5" spans="1:38">
      <c r="A41" s="7"/>
      <c r="B41" s="1"/>
      <c r="C41" s="9"/>
      <c r="D41" s="1"/>
      <c r="E41" s="7"/>
      <c r="F41" s="7"/>
      <c r="G41" s="10"/>
      <c r="H41" s="100"/>
      <c r="I41" s="100"/>
      <c r="J41" s="143"/>
      <c r="K41" s="13"/>
      <c r="L41" s="13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K41" s="198"/>
      <c r="AL41" s="198"/>
    </row>
    <row r="42" s="8" customFormat="1" ht="25.5" spans="1:38">
      <c r="A42" s="7"/>
      <c r="B42" s="1"/>
      <c r="C42" s="9"/>
      <c r="D42" s="1"/>
      <c r="E42" s="7"/>
      <c r="F42" s="7"/>
      <c r="G42" s="10"/>
      <c r="H42" s="100"/>
      <c r="I42" s="100"/>
      <c r="J42" s="143"/>
      <c r="K42" s="13"/>
      <c r="L42" s="13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K42" s="198"/>
      <c r="AL42" s="198"/>
    </row>
    <row r="43" s="8" customFormat="1" ht="25.5" spans="1:38">
      <c r="A43" s="7"/>
      <c r="B43" s="1"/>
      <c r="C43" s="9"/>
      <c r="D43" s="1"/>
      <c r="E43" s="7"/>
      <c r="F43" s="7"/>
      <c r="G43" s="10"/>
      <c r="H43" s="100"/>
      <c r="I43" s="100"/>
      <c r="J43" s="143"/>
      <c r="K43" s="13"/>
      <c r="L43" s="13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K43" s="198"/>
      <c r="AL43" s="198"/>
    </row>
    <row r="44" s="8" customFormat="1" ht="25.5" spans="1:38">
      <c r="A44" s="7"/>
      <c r="B44" s="1"/>
      <c r="C44" s="9"/>
      <c r="D44" s="1"/>
      <c r="E44" s="7"/>
      <c r="F44" s="7"/>
      <c r="G44" s="10"/>
      <c r="H44" s="100"/>
      <c r="I44" s="100"/>
      <c r="J44" s="143"/>
      <c r="K44" s="13"/>
      <c r="L44" s="13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K44" s="198"/>
      <c r="AL44" s="198"/>
    </row>
    <row r="45" s="8" customFormat="1" ht="25.5" spans="1:38">
      <c r="A45" s="7"/>
      <c r="B45" s="1"/>
      <c r="C45" s="9"/>
      <c r="D45" s="1"/>
      <c r="E45" s="7"/>
      <c r="F45" s="7"/>
      <c r="G45" s="10"/>
      <c r="H45" s="100"/>
      <c r="I45" s="100"/>
      <c r="J45" s="143"/>
      <c r="K45" s="13"/>
      <c r="L45" s="13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K45" s="198"/>
      <c r="AL45" s="198"/>
    </row>
    <row r="46" spans="37:41">
      <c r="AK46" s="198"/>
      <c r="AL46" s="198"/>
      <c r="AM46" s="8"/>
      <c r="AN46" s="8"/>
      <c r="AO46" s="8"/>
    </row>
    <row r="47" spans="38:39">
      <c r="AL47" s="198"/>
      <c r="AM47" s="8"/>
    </row>
  </sheetData>
  <mergeCells count="34">
    <mergeCell ref="A2:M2"/>
    <mergeCell ref="P2:T2"/>
    <mergeCell ref="C3:J3"/>
    <mergeCell ref="Z3:AG3"/>
    <mergeCell ref="E4:G4"/>
    <mergeCell ref="H4:J4"/>
    <mergeCell ref="A3:A6"/>
    <mergeCell ref="B3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O3:O6"/>
    <mergeCell ref="P3:P6"/>
    <mergeCell ref="Q3:Q6"/>
    <mergeCell ref="R3:R6"/>
    <mergeCell ref="S3:S6"/>
    <mergeCell ref="T3:T6"/>
    <mergeCell ref="X7:X8"/>
    <mergeCell ref="Y4:Y6"/>
    <mergeCell ref="AH3:AH6"/>
    <mergeCell ref="AI3:AI6"/>
    <mergeCell ref="U3:X6"/>
    <mergeCell ref="Z4:AB6"/>
    <mergeCell ref="AC4:AD6"/>
    <mergeCell ref="AE4:AG6"/>
    <mergeCell ref="K3:M4"/>
  </mergeCells>
  <pageMargins left="0.472222222222222" right="0.196527777777778" top="0.393055555555556" bottom="1.18055555555556" header="0.35" footer="0.511805555555556"/>
  <pageSetup paperSize="9" scale="58" orientation="portrait" horizontalDpi="600" vertic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1(定) </vt:lpstr>
      <vt:lpstr>1(定)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2210pc02</dc:creator>
  <cp:lastModifiedBy>韦惠丹</cp:lastModifiedBy>
  <dcterms:created xsi:type="dcterms:W3CDTF">2019-12-08T11:22:00Z</dcterms:created>
  <dcterms:modified xsi:type="dcterms:W3CDTF">2020-01-07T04:44:59Z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